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820\Downloads\Aleman 1.0\"/>
    </mc:Choice>
  </mc:AlternateContent>
  <xr:revisionPtr revIDLastSave="0" documentId="13_ncr:1_{8DB39886-5216-4B3D-ACF5-44D5BBBBEDC5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Table 1" sheetId="1" state="hidden" r:id="rId1"/>
    <sheet name="Hypothekendarlehen" sheetId="2" r:id="rId2"/>
    <sheet name="Ballon Payment sheet" sheetId="4" state="hidden" r:id="rId3"/>
  </sheets>
  <definedNames>
    <definedName name="valuevx">42.314159</definedName>
    <definedName name="vertex42_copyright" hidden="1">"© 2005-2018 Vertex42 LLC"</definedName>
    <definedName name="vertex42_id" hidden="1">"balloon-loan-calculator.xlsx"</definedName>
    <definedName name="vertex42_title" hidden="1">"Balloon Loan Calculator"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" i="4" l="1"/>
  <c r="C13" i="4" s="1"/>
  <c r="B13" i="4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A14" i="4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F6" i="4"/>
  <c r="C9" i="4"/>
  <c r="F13" i="4" l="1"/>
  <c r="F7" i="4"/>
  <c r="C13" i="2"/>
  <c r="F13" i="2" s="1"/>
  <c r="B13" i="2"/>
  <c r="F6" i="2"/>
  <c r="A14" i="2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D55" i="2" l="1"/>
  <c r="D59" i="2"/>
  <c r="D56" i="2"/>
  <c r="D57" i="2"/>
  <c r="D61" i="2"/>
  <c r="D58" i="2"/>
  <c r="D60" i="2"/>
  <c r="F9" i="4"/>
  <c r="F8" i="4" s="1"/>
  <c r="D13" i="4"/>
  <c r="D18" i="2"/>
  <c r="B14" i="2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D49" i="2"/>
  <c r="D41" i="2"/>
  <c r="D33" i="2"/>
  <c r="D25" i="2"/>
  <c r="D17" i="2"/>
  <c r="D48" i="2"/>
  <c r="D40" i="2"/>
  <c r="D32" i="2"/>
  <c r="D24" i="2"/>
  <c r="D16" i="2"/>
  <c r="D47" i="2"/>
  <c r="D39" i="2"/>
  <c r="D31" i="2"/>
  <c r="D23" i="2"/>
  <c r="D15" i="2"/>
  <c r="D54" i="2"/>
  <c r="D46" i="2"/>
  <c r="D38" i="2"/>
  <c r="D30" i="2"/>
  <c r="D22" i="2"/>
  <c r="D14" i="2"/>
  <c r="D13" i="2"/>
  <c r="E13" i="2" s="1"/>
  <c r="H13" i="2" s="1"/>
  <c r="D53" i="2"/>
  <c r="D45" i="2"/>
  <c r="D37" i="2"/>
  <c r="D29" i="2"/>
  <c r="D21" i="2"/>
  <c r="D52" i="2"/>
  <c r="D44" i="2"/>
  <c r="D36" i="2"/>
  <c r="D28" i="2"/>
  <c r="D20" i="2"/>
  <c r="D51" i="2"/>
  <c r="D43" i="2"/>
  <c r="D35" i="2"/>
  <c r="D27" i="2"/>
  <c r="D19" i="2"/>
  <c r="F8" i="2"/>
  <c r="F7" i="2" s="1"/>
  <c r="D50" i="2"/>
  <c r="D42" i="2"/>
  <c r="D34" i="2"/>
  <c r="D26" i="2"/>
  <c r="F5" i="2"/>
  <c r="D14" i="4" l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D37" i="4" s="1"/>
  <c r="D38" i="4" s="1"/>
  <c r="D39" i="4" s="1"/>
  <c r="D40" i="4" s="1"/>
  <c r="D41" i="4" s="1"/>
  <c r="D42" i="4" s="1"/>
  <c r="D43" i="4" s="1"/>
  <c r="D44" i="4" s="1"/>
  <c r="D45" i="4" s="1"/>
  <c r="D46" i="4" s="1"/>
  <c r="D47" i="4" s="1"/>
  <c r="D48" i="4" s="1"/>
  <c r="D49" i="4" s="1"/>
  <c r="D50" i="4" s="1"/>
  <c r="D51" i="4" s="1"/>
  <c r="D52" i="4" s="1"/>
  <c r="D53" i="4" s="1"/>
  <c r="D54" i="4" s="1"/>
  <c r="E13" i="4"/>
  <c r="H13" i="4" s="1"/>
  <c r="C14" i="4" s="1"/>
  <c r="C14" i="2"/>
  <c r="F14" i="2" l="1"/>
  <c r="E14" i="2" s="1"/>
  <c r="H14" i="2" s="1"/>
  <c r="F14" i="4"/>
  <c r="E14" i="4" s="1"/>
  <c r="H14" i="4" s="1"/>
  <c r="C15" i="4" s="1"/>
  <c r="C15" i="2" l="1"/>
  <c r="F15" i="4"/>
  <c r="E15" i="4" s="1"/>
  <c r="H15" i="4" s="1"/>
  <c r="C16" i="4" s="1"/>
  <c r="C14" i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B14" i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D8" i="1"/>
  <c r="J6" i="1" s="1"/>
  <c r="F15" i="2" l="1"/>
  <c r="E15" i="2" s="1"/>
  <c r="H15" i="2" s="1"/>
  <c r="F16" i="4"/>
  <c r="E16" i="4" s="1"/>
  <c r="H16" i="4" s="1"/>
  <c r="C17" i="4" s="1"/>
  <c r="J14" i="1"/>
  <c r="G15" i="1"/>
  <c r="G14" i="1"/>
  <c r="G52" i="1"/>
  <c r="J8" i="1"/>
  <c r="J7" i="1" s="1"/>
  <c r="G18" i="1"/>
  <c r="G22" i="1"/>
  <c r="G26" i="1"/>
  <c r="G30" i="1"/>
  <c r="G34" i="1"/>
  <c r="G38" i="1"/>
  <c r="G42" i="1"/>
  <c r="G46" i="1"/>
  <c r="G50" i="1"/>
  <c r="G54" i="1"/>
  <c r="G19" i="1"/>
  <c r="G23" i="1"/>
  <c r="G27" i="1"/>
  <c r="G31" i="1"/>
  <c r="G35" i="1"/>
  <c r="G39" i="1"/>
  <c r="G43" i="1"/>
  <c r="G47" i="1"/>
  <c r="G51" i="1"/>
  <c r="G55" i="1"/>
  <c r="G16" i="1"/>
  <c r="G20" i="1"/>
  <c r="G24" i="1"/>
  <c r="G28" i="1"/>
  <c r="G32" i="1"/>
  <c r="G36" i="1"/>
  <c r="G40" i="1"/>
  <c r="G44" i="1"/>
  <c r="G48" i="1"/>
  <c r="G17" i="1"/>
  <c r="G21" i="1"/>
  <c r="G25" i="1"/>
  <c r="G29" i="1"/>
  <c r="G33" i="1"/>
  <c r="G37" i="1"/>
  <c r="G41" i="1"/>
  <c r="G45" i="1"/>
  <c r="G49" i="1"/>
  <c r="G53" i="1"/>
  <c r="J5" i="1"/>
  <c r="C16" i="2" l="1"/>
  <c r="F17" i="4"/>
  <c r="E17" i="4" s="1"/>
  <c r="H17" i="4" s="1"/>
  <c r="C18" i="4" s="1"/>
  <c r="F18" i="4" s="1"/>
  <c r="E18" i="4" s="1"/>
  <c r="H18" i="4" s="1"/>
  <c r="C19" i="4" s="1"/>
  <c r="F19" i="4" s="1"/>
  <c r="E19" i="4" s="1"/>
  <c r="H19" i="4" s="1"/>
  <c r="C20" i="4" s="1"/>
  <c r="F20" i="4" s="1"/>
  <c r="E20" i="4" s="1"/>
  <c r="H20" i="4" s="1"/>
  <c r="C21" i="4" s="1"/>
  <c r="F21" i="4" s="1"/>
  <c r="E21" i="4" s="1"/>
  <c r="H21" i="4" s="1"/>
  <c r="C22" i="4" s="1"/>
  <c r="I14" i="1"/>
  <c r="K14" i="1" s="1"/>
  <c r="C15" i="1" s="1"/>
  <c r="J15" i="1" s="1"/>
  <c r="I15" i="1" s="1"/>
  <c r="K15" i="1" s="1"/>
  <c r="F16" i="2" l="1"/>
  <c r="E16" i="2" s="1"/>
  <c r="H16" i="2" s="1"/>
  <c r="F22" i="4"/>
  <c r="E22" i="4" s="1"/>
  <c r="H22" i="4" s="1"/>
  <c r="C23" i="4" s="1"/>
  <c r="F23" i="4" s="1"/>
  <c r="E23" i="4" s="1"/>
  <c r="H23" i="4" s="1"/>
  <c r="C24" i="4" s="1"/>
  <c r="C16" i="1"/>
  <c r="J16" i="1" s="1"/>
  <c r="I16" i="1" s="1"/>
  <c r="K16" i="1" s="1"/>
  <c r="C17" i="2" l="1"/>
  <c r="F24" i="4"/>
  <c r="E24" i="4" s="1"/>
  <c r="H24" i="4" s="1"/>
  <c r="C25" i="4" s="1"/>
  <c r="C17" i="1"/>
  <c r="J17" i="1" s="1"/>
  <c r="I17" i="1" s="1"/>
  <c r="K17" i="1" s="1"/>
  <c r="F17" i="2" l="1"/>
  <c r="E17" i="2" s="1"/>
  <c r="H17" i="2" s="1"/>
  <c r="F25" i="4"/>
  <c r="E25" i="4" s="1"/>
  <c r="H25" i="4" s="1"/>
  <c r="C26" i="4" s="1"/>
  <c r="C18" i="1"/>
  <c r="J18" i="1" s="1"/>
  <c r="I18" i="1" s="1"/>
  <c r="K18" i="1" s="1"/>
  <c r="C18" i="2" l="1"/>
  <c r="F26" i="4"/>
  <c r="E26" i="4" s="1"/>
  <c r="H26" i="4" s="1"/>
  <c r="C27" i="4" s="1"/>
  <c r="C19" i="1"/>
  <c r="J19" i="1" s="1"/>
  <c r="I19" i="1" s="1"/>
  <c r="K19" i="1" s="1"/>
  <c r="F18" i="2" l="1"/>
  <c r="E18" i="2" s="1"/>
  <c r="H18" i="2" s="1"/>
  <c r="F27" i="4"/>
  <c r="E27" i="4" s="1"/>
  <c r="H27" i="4" s="1"/>
  <c r="C28" i="4" s="1"/>
  <c r="C20" i="1"/>
  <c r="J20" i="1" s="1"/>
  <c r="I20" i="1" s="1"/>
  <c r="K20" i="1" s="1"/>
  <c r="C19" i="2" l="1"/>
  <c r="F28" i="4"/>
  <c r="E28" i="4" s="1"/>
  <c r="H28" i="4" s="1"/>
  <c r="C29" i="4" s="1"/>
  <c r="C21" i="1"/>
  <c r="J21" i="1" s="1"/>
  <c r="I21" i="1" s="1"/>
  <c r="K21" i="1" s="1"/>
  <c r="F19" i="2" l="1"/>
  <c r="E19" i="2" s="1"/>
  <c r="F29" i="4"/>
  <c r="E29" i="4" s="1"/>
  <c r="H29" i="4" s="1"/>
  <c r="C30" i="4" s="1"/>
  <c r="C22" i="1"/>
  <c r="J22" i="1" s="1"/>
  <c r="I22" i="1" s="1"/>
  <c r="K22" i="1" s="1"/>
  <c r="H19" i="2" l="1"/>
  <c r="C20" i="2" s="1"/>
  <c r="F30" i="4"/>
  <c r="E30" i="4" s="1"/>
  <c r="H30" i="4" s="1"/>
  <c r="C31" i="4" s="1"/>
  <c r="C23" i="1"/>
  <c r="J23" i="1" s="1"/>
  <c r="I23" i="1" s="1"/>
  <c r="K23" i="1" s="1"/>
  <c r="F20" i="2" l="1"/>
  <c r="E20" i="2" s="1"/>
  <c r="F31" i="4"/>
  <c r="E31" i="4" s="1"/>
  <c r="H31" i="4" s="1"/>
  <c r="C32" i="4" s="1"/>
  <c r="C24" i="1"/>
  <c r="J24" i="1" s="1"/>
  <c r="I24" i="1" s="1"/>
  <c r="K24" i="1" s="1"/>
  <c r="H20" i="2" l="1"/>
  <c r="C21" i="2" s="1"/>
  <c r="F32" i="4"/>
  <c r="E32" i="4" s="1"/>
  <c r="H32" i="4" s="1"/>
  <c r="C33" i="4" s="1"/>
  <c r="C25" i="1"/>
  <c r="J25" i="1" s="1"/>
  <c r="I25" i="1" s="1"/>
  <c r="K25" i="1" s="1"/>
  <c r="F21" i="2" l="1"/>
  <c r="E21" i="2" s="1"/>
  <c r="F33" i="4"/>
  <c r="E33" i="4" s="1"/>
  <c r="H33" i="4" s="1"/>
  <c r="C34" i="4" s="1"/>
  <c r="C26" i="1"/>
  <c r="J26" i="1" s="1"/>
  <c r="I26" i="1" s="1"/>
  <c r="K26" i="1" s="1"/>
  <c r="H21" i="2" l="1"/>
  <c r="C22" i="2" s="1"/>
  <c r="F34" i="4"/>
  <c r="E34" i="4" s="1"/>
  <c r="H34" i="4" s="1"/>
  <c r="C35" i="4" s="1"/>
  <c r="C27" i="1"/>
  <c r="J27" i="1" s="1"/>
  <c r="I27" i="1" s="1"/>
  <c r="K27" i="1" s="1"/>
  <c r="F22" i="2" l="1"/>
  <c r="E22" i="2" s="1"/>
  <c r="H22" i="2" s="1"/>
  <c r="C23" i="2" s="1"/>
  <c r="F35" i="4"/>
  <c r="E35" i="4" s="1"/>
  <c r="H35" i="4" s="1"/>
  <c r="C36" i="4" s="1"/>
  <c r="C28" i="1"/>
  <c r="J28" i="1" s="1"/>
  <c r="I28" i="1" s="1"/>
  <c r="K28" i="1" s="1"/>
  <c r="F23" i="2" l="1"/>
  <c r="E23" i="2" s="1"/>
  <c r="H23" i="2" s="1"/>
  <c r="C24" i="2" s="1"/>
  <c r="F36" i="4"/>
  <c r="E36" i="4" s="1"/>
  <c r="H36" i="4" s="1"/>
  <c r="C37" i="4" s="1"/>
  <c r="C29" i="1"/>
  <c r="J29" i="1" s="1"/>
  <c r="I29" i="1" s="1"/>
  <c r="K29" i="1" s="1"/>
  <c r="F24" i="2" l="1"/>
  <c r="E24" i="2" s="1"/>
  <c r="H24" i="2" s="1"/>
  <c r="C25" i="2" s="1"/>
  <c r="F37" i="4"/>
  <c r="E37" i="4" s="1"/>
  <c r="H37" i="4" s="1"/>
  <c r="C38" i="4" s="1"/>
  <c r="C30" i="1"/>
  <c r="J30" i="1" s="1"/>
  <c r="I30" i="1" s="1"/>
  <c r="K30" i="1" s="1"/>
  <c r="F25" i="2" l="1"/>
  <c r="E25" i="2" s="1"/>
  <c r="H25" i="2" s="1"/>
  <c r="F38" i="4"/>
  <c r="E38" i="4" s="1"/>
  <c r="H38" i="4" s="1"/>
  <c r="C39" i="4" s="1"/>
  <c r="C31" i="1"/>
  <c r="J31" i="1" s="1"/>
  <c r="I31" i="1" s="1"/>
  <c r="K31" i="1" s="1"/>
  <c r="C26" i="2" l="1"/>
  <c r="F39" i="4"/>
  <c r="E39" i="4" s="1"/>
  <c r="H39" i="4" s="1"/>
  <c r="C40" i="4" s="1"/>
  <c r="C32" i="1"/>
  <c r="J32" i="1" s="1"/>
  <c r="I32" i="1" s="1"/>
  <c r="K32" i="1" s="1"/>
  <c r="F26" i="2" l="1"/>
  <c r="E26" i="2" s="1"/>
  <c r="H26" i="2" s="1"/>
  <c r="F40" i="4"/>
  <c r="E40" i="4" s="1"/>
  <c r="H40" i="4" s="1"/>
  <c r="C41" i="4" s="1"/>
  <c r="C33" i="1"/>
  <c r="J33" i="1" s="1"/>
  <c r="I33" i="1" s="1"/>
  <c r="K33" i="1" s="1"/>
  <c r="C27" i="2" l="1"/>
  <c r="F41" i="4"/>
  <c r="E41" i="4" s="1"/>
  <c r="H41" i="4" s="1"/>
  <c r="C42" i="4" s="1"/>
  <c r="C34" i="1"/>
  <c r="J34" i="1" s="1"/>
  <c r="I34" i="1" s="1"/>
  <c r="K34" i="1" s="1"/>
  <c r="F27" i="2" l="1"/>
  <c r="E27" i="2" s="1"/>
  <c r="H27" i="2" s="1"/>
  <c r="F42" i="4"/>
  <c r="E42" i="4" s="1"/>
  <c r="H42" i="4" s="1"/>
  <c r="C43" i="4" s="1"/>
  <c r="C35" i="1"/>
  <c r="J35" i="1" s="1"/>
  <c r="I35" i="1" s="1"/>
  <c r="K35" i="1" s="1"/>
  <c r="C28" i="2" l="1"/>
  <c r="F43" i="4"/>
  <c r="E43" i="4" s="1"/>
  <c r="H43" i="4" s="1"/>
  <c r="C44" i="4" s="1"/>
  <c r="C36" i="1"/>
  <c r="J36" i="1" s="1"/>
  <c r="I36" i="1" s="1"/>
  <c r="K36" i="1" s="1"/>
  <c r="F28" i="2" l="1"/>
  <c r="E28" i="2" s="1"/>
  <c r="H28" i="2" s="1"/>
  <c r="F44" i="4"/>
  <c r="E44" i="4" s="1"/>
  <c r="H44" i="4" s="1"/>
  <c r="C45" i="4" s="1"/>
  <c r="C37" i="1"/>
  <c r="J37" i="1" s="1"/>
  <c r="I37" i="1" s="1"/>
  <c r="K37" i="1" s="1"/>
  <c r="C29" i="2" l="1"/>
  <c r="F45" i="4"/>
  <c r="E45" i="4" s="1"/>
  <c r="H45" i="4" s="1"/>
  <c r="C46" i="4" s="1"/>
  <c r="C38" i="1"/>
  <c r="J38" i="1" s="1"/>
  <c r="I38" i="1" s="1"/>
  <c r="K38" i="1" s="1"/>
  <c r="F29" i="2" l="1"/>
  <c r="E29" i="2" s="1"/>
  <c r="H29" i="2" s="1"/>
  <c r="F46" i="4"/>
  <c r="E46" i="4" s="1"/>
  <c r="H46" i="4" s="1"/>
  <c r="C47" i="4" s="1"/>
  <c r="C39" i="1"/>
  <c r="J39" i="1" s="1"/>
  <c r="I39" i="1" s="1"/>
  <c r="K39" i="1" s="1"/>
  <c r="C30" i="2" l="1"/>
  <c r="F47" i="4"/>
  <c r="E47" i="4" s="1"/>
  <c r="H47" i="4" s="1"/>
  <c r="C48" i="4" s="1"/>
  <c r="C40" i="1"/>
  <c r="J40" i="1" s="1"/>
  <c r="I40" i="1" s="1"/>
  <c r="K40" i="1" s="1"/>
  <c r="F30" i="2" l="1"/>
  <c r="E30" i="2" s="1"/>
  <c r="H30" i="2" s="1"/>
  <c r="F48" i="4"/>
  <c r="E48" i="4" s="1"/>
  <c r="H48" i="4" s="1"/>
  <c r="C49" i="4" s="1"/>
  <c r="C41" i="1"/>
  <c r="J41" i="1" s="1"/>
  <c r="I41" i="1" s="1"/>
  <c r="K41" i="1" s="1"/>
  <c r="C31" i="2" l="1"/>
  <c r="F49" i="4"/>
  <c r="E49" i="4" s="1"/>
  <c r="H49" i="4" s="1"/>
  <c r="C50" i="4" s="1"/>
  <c r="C42" i="1"/>
  <c r="J42" i="1" s="1"/>
  <c r="I42" i="1" s="1"/>
  <c r="K42" i="1" s="1"/>
  <c r="F31" i="2" l="1"/>
  <c r="E31" i="2" s="1"/>
  <c r="H31" i="2" s="1"/>
  <c r="F50" i="4"/>
  <c r="E50" i="4" s="1"/>
  <c r="H50" i="4" s="1"/>
  <c r="C51" i="4" s="1"/>
  <c r="C43" i="1"/>
  <c r="J43" i="1" s="1"/>
  <c r="I43" i="1" s="1"/>
  <c r="K43" i="1" s="1"/>
  <c r="C32" i="2" l="1"/>
  <c r="F51" i="4"/>
  <c r="E51" i="4" s="1"/>
  <c r="H51" i="4" s="1"/>
  <c r="C52" i="4" s="1"/>
  <c r="C44" i="1"/>
  <c r="J44" i="1" s="1"/>
  <c r="I44" i="1" s="1"/>
  <c r="K44" i="1" s="1"/>
  <c r="F32" i="2" l="1"/>
  <c r="E32" i="2" s="1"/>
  <c r="H32" i="2" s="1"/>
  <c r="F52" i="4"/>
  <c r="E52" i="4" s="1"/>
  <c r="H52" i="4" s="1"/>
  <c r="C53" i="4" s="1"/>
  <c r="C45" i="1"/>
  <c r="J45" i="1" s="1"/>
  <c r="I45" i="1" s="1"/>
  <c r="K45" i="1" s="1"/>
  <c r="C33" i="2" l="1"/>
  <c r="F53" i="4"/>
  <c r="E53" i="4" s="1"/>
  <c r="H53" i="4" s="1"/>
  <c r="C54" i="4" s="1"/>
  <c r="C46" i="1"/>
  <c r="J46" i="1" s="1"/>
  <c r="I46" i="1" s="1"/>
  <c r="K46" i="1" s="1"/>
  <c r="F33" i="2" l="1"/>
  <c r="E33" i="2" s="1"/>
  <c r="H33" i="2" s="1"/>
  <c r="F54" i="4"/>
  <c r="E54" i="4" s="1"/>
  <c r="H54" i="4" s="1"/>
  <c r="C47" i="1"/>
  <c r="J47" i="1" s="1"/>
  <c r="I47" i="1" s="1"/>
  <c r="K47" i="1" s="1"/>
  <c r="C34" i="2" l="1"/>
  <c r="C48" i="1"/>
  <c r="J48" i="1" s="1"/>
  <c r="I48" i="1" s="1"/>
  <c r="K48" i="1" s="1"/>
  <c r="F34" i="2" l="1"/>
  <c r="E34" i="2" s="1"/>
  <c r="H34" i="2" s="1"/>
  <c r="C49" i="1"/>
  <c r="J49" i="1" s="1"/>
  <c r="I49" i="1" s="1"/>
  <c r="K49" i="1" s="1"/>
  <c r="C35" i="2" l="1"/>
  <c r="C50" i="1"/>
  <c r="J50" i="1" s="1"/>
  <c r="I50" i="1" s="1"/>
  <c r="K50" i="1" s="1"/>
  <c r="F35" i="2" l="1"/>
  <c r="E35" i="2" s="1"/>
  <c r="H35" i="2" s="1"/>
  <c r="C51" i="1"/>
  <c r="J51" i="1" s="1"/>
  <c r="I51" i="1" s="1"/>
  <c r="K51" i="1" s="1"/>
  <c r="C36" i="2" l="1"/>
  <c r="C52" i="1"/>
  <c r="J52" i="1" s="1"/>
  <c r="F36" i="2" l="1"/>
  <c r="E36" i="2" s="1"/>
  <c r="H36" i="2" s="1"/>
  <c r="I52" i="1"/>
  <c r="K52" i="1" s="1"/>
  <c r="C53" i="1" s="1"/>
  <c r="J53" i="1" s="1"/>
  <c r="I53" i="1" s="1"/>
  <c r="K53" i="1" s="1"/>
  <c r="C37" i="2" l="1"/>
  <c r="C54" i="1"/>
  <c r="J54" i="1" s="1"/>
  <c r="I54" i="1" s="1"/>
  <c r="K54" i="1" s="1"/>
  <c r="F37" i="2" l="1"/>
  <c r="E37" i="2" s="1"/>
  <c r="H37" i="2" s="1"/>
  <c r="C55" i="1"/>
  <c r="J55" i="1" s="1"/>
  <c r="I55" i="1" s="1"/>
  <c r="K55" i="1" s="1"/>
  <c r="C38" i="2" l="1"/>
  <c r="F38" i="2" l="1"/>
  <c r="E38" i="2" s="1"/>
  <c r="H38" i="2" s="1"/>
  <c r="C39" i="2" l="1"/>
  <c r="F39" i="2" l="1"/>
  <c r="E39" i="2" s="1"/>
  <c r="H39" i="2" s="1"/>
  <c r="C40" i="2" l="1"/>
  <c r="F40" i="2" l="1"/>
  <c r="E40" i="2" s="1"/>
  <c r="H40" i="2" s="1"/>
  <c r="C41" i="2" l="1"/>
  <c r="F41" i="2" l="1"/>
  <c r="E41" i="2" s="1"/>
  <c r="H41" i="2" s="1"/>
  <c r="C42" i="2" l="1"/>
  <c r="F42" i="2" l="1"/>
  <c r="E42" i="2" s="1"/>
  <c r="H42" i="2" s="1"/>
  <c r="C43" i="2" l="1"/>
  <c r="F43" i="2" l="1"/>
  <c r="E43" i="2" s="1"/>
  <c r="H43" i="2" s="1"/>
  <c r="C44" i="2" l="1"/>
  <c r="F44" i="2" l="1"/>
  <c r="E44" i="2" s="1"/>
  <c r="H44" i="2" s="1"/>
  <c r="C45" i="2" l="1"/>
  <c r="F45" i="2" l="1"/>
  <c r="E45" i="2" s="1"/>
  <c r="H45" i="2" s="1"/>
  <c r="C46" i="2" l="1"/>
  <c r="F46" i="2" l="1"/>
  <c r="E46" i="2" s="1"/>
  <c r="H46" i="2" s="1"/>
  <c r="C47" i="2" l="1"/>
  <c r="F47" i="2" l="1"/>
  <c r="E47" i="2" s="1"/>
  <c r="H47" i="2" s="1"/>
  <c r="C48" i="2" l="1"/>
  <c r="F48" i="2" l="1"/>
  <c r="E48" i="2" s="1"/>
  <c r="H48" i="2" s="1"/>
  <c r="C49" i="2" l="1"/>
  <c r="F49" i="2" l="1"/>
  <c r="E49" i="2" s="1"/>
  <c r="H49" i="2" s="1"/>
  <c r="C50" i="2" l="1"/>
  <c r="F50" i="2" l="1"/>
  <c r="E50" i="2" s="1"/>
  <c r="H50" i="2" s="1"/>
  <c r="C51" i="2" l="1"/>
  <c r="F51" i="2" l="1"/>
  <c r="E51" i="2" s="1"/>
  <c r="H51" i="2" s="1"/>
  <c r="C52" i="2" l="1"/>
  <c r="F52" i="2" l="1"/>
  <c r="E52" i="2" s="1"/>
  <c r="H52" i="2" s="1"/>
  <c r="C53" i="2" l="1"/>
  <c r="F53" i="2" l="1"/>
  <c r="E53" i="2" s="1"/>
  <c r="H53" i="2" s="1"/>
  <c r="C54" i="2" l="1"/>
  <c r="F54" i="2" l="1"/>
  <c r="E54" i="2" s="1"/>
  <c r="H54" i="2" s="1"/>
  <c r="C55" i="2" s="1"/>
  <c r="F55" i="2" s="1"/>
  <c r="E55" i="2" s="1"/>
  <c r="H55" i="2" s="1"/>
  <c r="C56" i="2" s="1"/>
  <c r="F56" i="2" s="1"/>
  <c r="E56" i="2" s="1"/>
  <c r="H56" i="2" s="1"/>
  <c r="C57" i="2" s="1"/>
  <c r="F57" i="2" s="1"/>
  <c r="E57" i="2" s="1"/>
  <c r="H57" i="2" s="1"/>
  <c r="C58" i="2" s="1"/>
  <c r="F58" i="2" l="1"/>
  <c r="E58" i="2" s="1"/>
  <c r="H58" i="2" s="1"/>
  <c r="C59" i="2" s="1"/>
  <c r="F59" i="2" l="1"/>
  <c r="E59" i="2" s="1"/>
  <c r="H59" i="2" s="1"/>
  <c r="C60" i="2" s="1"/>
  <c r="F60" i="2" s="1"/>
  <c r="E60" i="2" s="1"/>
  <c r="H60" i="2" s="1"/>
  <c r="C61" i="2" s="1"/>
  <c r="F61" i="2" s="1"/>
  <c r="E61" i="2" s="1"/>
  <c r="H61" i="2" s="1"/>
</calcChain>
</file>

<file path=xl/sharedStrings.xml><?xml version="1.0" encoding="utf-8"?>
<sst xmlns="http://schemas.openxmlformats.org/spreadsheetml/2006/main" count="63" uniqueCount="55">
  <si>
    <r>
      <rPr>
        <b/>
        <sz val="8.5"/>
        <color rgb="FFFFFFFF"/>
        <rFont val="Cambria"/>
        <family val="1"/>
      </rPr>
      <t>Loan Values</t>
    </r>
  </si>
  <si>
    <r>
      <rPr>
        <b/>
        <sz val="8.5"/>
        <color rgb="FFFFFFFF"/>
        <rFont val="Cambria"/>
        <family val="1"/>
      </rPr>
      <t>Loan Summary</t>
    </r>
  </si>
  <si>
    <r>
      <rPr>
        <b/>
        <sz val="8.5"/>
        <rFont val="Trebuchet MS"/>
        <family val="2"/>
      </rPr>
      <t>Pmt No.</t>
    </r>
  </si>
  <si>
    <r>
      <rPr>
        <b/>
        <sz val="8.5"/>
        <rFont val="Trebuchet MS"/>
        <family val="2"/>
      </rPr>
      <t>Payment Date</t>
    </r>
  </si>
  <si>
    <r>
      <rPr>
        <b/>
        <sz val="8.5"/>
        <rFont val="Trebuchet MS"/>
        <family val="2"/>
      </rPr>
      <t>Payment</t>
    </r>
  </si>
  <si>
    <r>
      <rPr>
        <b/>
        <sz val="8.5"/>
        <rFont val="Trebuchet MS"/>
        <family val="2"/>
      </rPr>
      <t>Principal</t>
    </r>
  </si>
  <si>
    <r>
      <rPr>
        <b/>
        <sz val="8.5"/>
        <rFont val="Trebuchet MS"/>
        <family val="2"/>
      </rPr>
      <t>Interest</t>
    </r>
  </si>
  <si>
    <r>
      <rPr>
        <b/>
        <sz val="8.5"/>
        <rFont val="Trebuchet MS"/>
        <family val="2"/>
      </rPr>
      <t>Ending Balance</t>
    </r>
  </si>
  <si>
    <t>End date of lone</t>
  </si>
  <si>
    <t>End date of Loan</t>
  </si>
  <si>
    <t>Start date of Loan</t>
  </si>
  <si>
    <t>Mortgage Loan</t>
  </si>
  <si>
    <t>Loan amount</t>
  </si>
  <si>
    <t>Annual interest rate</t>
  </si>
  <si>
    <t>Loan period in years</t>
  </si>
  <si>
    <t>Number of payments</t>
  </si>
  <si>
    <t>Weekly Payment</t>
  </si>
  <si>
    <t>Monthly payment</t>
  </si>
  <si>
    <t>Total interest</t>
  </si>
  <si>
    <t>Total cost of loan</t>
  </si>
  <si>
    <t>Beginning Balance</t>
  </si>
  <si>
    <t>Loan Values</t>
  </si>
  <si>
    <t>Loan Summary</t>
  </si>
  <si>
    <t>Pmt No.</t>
  </si>
  <si>
    <t>Payment Date</t>
  </si>
  <si>
    <t>Payment</t>
  </si>
  <si>
    <t>Principal</t>
  </si>
  <si>
    <t>Interest</t>
  </si>
  <si>
    <t>Ending Balance</t>
  </si>
  <si>
    <t>Ballon Payment</t>
  </si>
  <si>
    <t>Total Price</t>
  </si>
  <si>
    <t>Down Payment</t>
  </si>
  <si>
    <t>Loan Amount</t>
  </si>
  <si>
    <t>Monthly Interest Rate</t>
  </si>
  <si>
    <t>Extra Payment</t>
  </si>
  <si>
    <t>RECHNER FÜR COLLEGE-KREDITE</t>
  </si>
  <si>
    <t>Beleihungswerte</t>
  </si>
  <si>
    <t>Kreditbetrag</t>
  </si>
  <si>
    <t>Jährlicher Zinssatz</t>
  </si>
  <si>
    <t>Darlehenslaufzeit in Jahren</t>
  </si>
  <si>
    <t>Anzahl der Zahlungen</t>
  </si>
  <si>
    <t>Startdatum des Darlehens</t>
  </si>
  <si>
    <t>Zusammenfassung des Darlehens</t>
  </si>
  <si>
    <t>Wöchentliche Zahlung</t>
  </si>
  <si>
    <t>Monatliche Zahlung</t>
  </si>
  <si>
    <t>Zinsen insgesamt</t>
  </si>
  <si>
    <t>Gesamtkosten des Darlehens</t>
  </si>
  <si>
    <t>Pmt Nr.</t>
  </si>
  <si>
    <t>Zahlungsdatum</t>
  </si>
  <si>
    <t>Anfangssaldo</t>
  </si>
  <si>
    <t>Zahlung</t>
  </si>
  <si>
    <t>Haupt</t>
  </si>
  <si>
    <t>Zins</t>
  </si>
  <si>
    <t>Zusätzliche Zahlung</t>
  </si>
  <si>
    <t>Endsaldo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</si>
</sst>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&quot;$&quot;* #,##0.00_);_(&quot;$&quot;* \(#,##0.00\);_(&quot;$&quot;* &quot;-&quot;??_);_(@_)"/>
    <numFmt numFmtId="165" formatCode="\$#,##0.00"/>
    <numFmt numFmtId="166" formatCode="m/d/yyyy;@"/>
    <numFmt numFmtId="167" formatCode="\$0.00"/>
    <numFmt numFmtId="168" formatCode="0.0000000000000"/>
    <numFmt numFmtId="169" formatCode="&quot;$&quot;#,##0.00;[Red]&quot;$&quot;#,##0.00"/>
    <numFmt numFmtId="172" formatCode="[$-407]d\.\ mmm\.\ yyyy;@"/>
    <numFmt numFmtId="173" formatCode="#,##0.00\ [$€-407]"/>
  </numFmts>
  <fonts count="16" x14ac:knownFonts="1">
    <font>
      <sz val="10"/>
      <color rgb="FF000000"/>
      <name val="Times New Roman"/>
      <charset val="204"/>
    </font>
    <font>
      <b/>
      <sz val="8.5"/>
      <name val="Cambria"/>
    </font>
    <font>
      <sz val="7.5"/>
      <name val="Lucida Sans Unicode"/>
    </font>
    <font>
      <b/>
      <sz val="8.5"/>
      <name val="Trebuchet MS"/>
    </font>
    <font>
      <sz val="8.5"/>
      <color rgb="FF404040"/>
      <name val="Lucida Sans Unicode"/>
      <family val="2"/>
    </font>
    <font>
      <b/>
      <sz val="8.5"/>
      <color rgb="FFFFFFFF"/>
      <name val="Cambria"/>
      <family val="1"/>
    </font>
    <font>
      <b/>
      <sz val="8.5"/>
      <name val="Trebuchet MS"/>
      <family val="2"/>
    </font>
    <font>
      <b/>
      <sz val="28"/>
      <color theme="0"/>
      <name val="Algerian"/>
      <family val="5"/>
    </font>
    <font>
      <sz val="7.5"/>
      <color theme="0"/>
      <name val="Lucida Sans Unicode"/>
      <family val="2"/>
    </font>
    <font>
      <b/>
      <sz val="7.5"/>
      <color theme="0"/>
      <name val="Lucida Sans Unicode"/>
      <family val="2"/>
    </font>
    <font>
      <b/>
      <sz val="8.5"/>
      <color theme="0"/>
      <name val="Trebuchet MS"/>
      <family val="2"/>
    </font>
    <font>
      <sz val="9"/>
      <color theme="0"/>
      <name val="Lucida Sans Unicode"/>
      <family val="2"/>
    </font>
    <font>
      <b/>
      <sz val="16"/>
      <color theme="1"/>
      <name val="Algerian"/>
      <family val="5"/>
    </font>
    <font>
      <b/>
      <sz val="8.5"/>
      <color rgb="FF404040"/>
      <name val="Times New Roman"/>
      <family val="1"/>
    </font>
    <font>
      <sz val="10"/>
      <name val="Arial"/>
      <family val="2"/>
    </font>
    <font>
      <sz val="8"/>
      <color theme="0"/>
      <name val="Lucida Sans Unicode"/>
      <family val="2"/>
    </font>
  </fonts>
  <fills count="12">
    <fill>
      <patternFill patternType="none"/>
    </fill>
    <fill>
      <patternFill patternType="gray125"/>
    </fill>
    <fill>
      <patternFill patternType="solid">
        <fgColor rgb="FFE6F4F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theme="0"/>
      </right>
      <top/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rgb="FFFFFFFF"/>
      </top>
      <bottom style="thin">
        <color theme="0"/>
      </bottom>
      <diagonal/>
    </border>
  </borders>
  <cellStyleXfs count="4">
    <xf numFmtId="0" fontId="0" fillId="0" borderId="0"/>
    <xf numFmtId="0" fontId="14" fillId="0" borderId="0"/>
    <xf numFmtId="164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73">
    <xf numFmtId="0" fontId="0" fillId="0" borderId="0" xfId="0" applyFill="1" applyBorder="1" applyAlignment="1">
      <alignment horizontal="left" vertical="top"/>
    </xf>
    <xf numFmtId="0" fontId="2" fillId="2" borderId="0" xfId="0" applyFont="1" applyFill="1" applyBorder="1" applyAlignment="1">
      <alignment horizontal="right" vertical="top" wrapText="1" indent="1"/>
    </xf>
    <xf numFmtId="0" fontId="2" fillId="2" borderId="2" xfId="0" applyFont="1" applyFill="1" applyBorder="1" applyAlignment="1">
      <alignment horizontal="right" vertical="top" wrapText="1" indent="1"/>
    </xf>
    <xf numFmtId="0" fontId="2" fillId="2" borderId="3" xfId="0" applyFont="1" applyFill="1" applyBorder="1" applyAlignment="1">
      <alignment horizontal="right" vertical="top" wrapText="1" indent="1"/>
    </xf>
    <xf numFmtId="0" fontId="2" fillId="2" borderId="0" xfId="0" applyFont="1" applyFill="1" applyBorder="1" applyAlignment="1">
      <alignment vertical="top" wrapText="1"/>
    </xf>
    <xf numFmtId="0" fontId="1" fillId="5" borderId="0" xfId="0" applyFont="1" applyFill="1" applyBorder="1" applyAlignment="1">
      <alignment vertical="center" wrapText="1"/>
    </xf>
    <xf numFmtId="1" fontId="4" fillId="3" borderId="3" xfId="0" applyNumberFormat="1" applyFont="1" applyFill="1" applyBorder="1" applyAlignment="1">
      <alignment horizontal="left" vertical="top" shrinkToFit="1"/>
    </xf>
    <xf numFmtId="166" fontId="4" fillId="3" borderId="3" xfId="0" applyNumberFormat="1" applyFont="1" applyFill="1" applyBorder="1" applyAlignment="1">
      <alignment horizontal="left" vertical="top" indent="1" shrinkToFit="1"/>
    </xf>
    <xf numFmtId="167" fontId="4" fillId="3" borderId="3" xfId="0" applyNumberFormat="1" applyFont="1" applyFill="1" applyBorder="1" applyAlignment="1">
      <alignment horizontal="center" vertical="top" shrinkToFit="1"/>
    </xf>
    <xf numFmtId="167" fontId="4" fillId="3" borderId="3" xfId="0" applyNumberFormat="1" applyFont="1" applyFill="1" applyBorder="1" applyAlignment="1">
      <alignment horizontal="right" vertical="top" shrinkToFit="1"/>
    </xf>
    <xf numFmtId="165" fontId="4" fillId="3" borderId="3" xfId="0" applyNumberFormat="1" applyFont="1" applyFill="1" applyBorder="1" applyAlignment="1">
      <alignment horizontal="right" vertical="top" shrinkToFit="1"/>
    </xf>
    <xf numFmtId="168" fontId="0" fillId="0" borderId="0" xfId="0" applyNumberFormat="1" applyFill="1" applyBorder="1" applyAlignment="1">
      <alignment horizontal="left" vertical="top"/>
    </xf>
    <xf numFmtId="0" fontId="3" fillId="7" borderId="1" xfId="0" applyFont="1" applyFill="1" applyBorder="1" applyAlignment="1">
      <alignment horizontal="center" vertical="center" wrapText="1"/>
    </xf>
    <xf numFmtId="165" fontId="9" fillId="8" borderId="0" xfId="0" applyNumberFormat="1" applyFont="1" applyFill="1" applyBorder="1" applyAlignment="1">
      <alignment horizontal="left" vertical="top" indent="1" shrinkToFit="1"/>
    </xf>
    <xf numFmtId="0" fontId="8" fillId="8" borderId="0" xfId="0" applyFont="1" applyFill="1" applyBorder="1" applyAlignment="1">
      <alignment vertical="top" wrapText="1"/>
    </xf>
    <xf numFmtId="167" fontId="9" fillId="8" borderId="0" xfId="0" applyNumberFormat="1" applyFont="1" applyFill="1" applyBorder="1" applyAlignment="1">
      <alignment vertical="top" shrinkToFit="1"/>
    </xf>
    <xf numFmtId="10" fontId="9" fillId="8" borderId="0" xfId="0" applyNumberFormat="1" applyFont="1" applyFill="1" applyBorder="1" applyAlignment="1">
      <alignment horizontal="left" vertical="top" indent="1" shrinkToFit="1"/>
    </xf>
    <xf numFmtId="2" fontId="9" fillId="8" borderId="0" xfId="0" applyNumberFormat="1" applyFont="1" applyFill="1" applyBorder="1" applyAlignment="1">
      <alignment horizontal="left" vertical="top" indent="1" shrinkToFit="1"/>
    </xf>
    <xf numFmtId="0" fontId="9" fillId="8" borderId="0" xfId="0" applyNumberFormat="1" applyFont="1" applyFill="1" applyBorder="1" applyAlignment="1">
      <alignment vertical="top" shrinkToFit="1"/>
    </xf>
    <xf numFmtId="1" fontId="9" fillId="8" borderId="0" xfId="0" applyNumberFormat="1" applyFont="1" applyFill="1" applyBorder="1" applyAlignment="1">
      <alignment horizontal="left" vertical="top" indent="1" shrinkToFit="1"/>
    </xf>
    <xf numFmtId="0" fontId="10" fillId="8" borderId="1" xfId="0" applyFont="1" applyFill="1" applyBorder="1" applyAlignment="1">
      <alignment horizontal="center" wrapText="1"/>
    </xf>
    <xf numFmtId="0" fontId="11" fillId="8" borderId="0" xfId="0" applyFont="1" applyFill="1" applyBorder="1" applyAlignment="1">
      <alignment vertical="top" wrapText="1"/>
    </xf>
    <xf numFmtId="0" fontId="10" fillId="8" borderId="4" xfId="0" applyFont="1" applyFill="1" applyBorder="1" applyAlignment="1">
      <alignment horizontal="center" wrapText="1"/>
    </xf>
    <xf numFmtId="10" fontId="9" fillId="8" borderId="0" xfId="0" applyNumberFormat="1" applyFont="1" applyFill="1" applyBorder="1" applyAlignment="1">
      <alignment horizontal="center" vertical="top" shrinkToFit="1"/>
    </xf>
    <xf numFmtId="0" fontId="0" fillId="8" borderId="0" xfId="0" applyFill="1" applyBorder="1" applyAlignment="1">
      <alignment horizontal="left" vertical="top"/>
    </xf>
    <xf numFmtId="169" fontId="9" fillId="8" borderId="0" xfId="0" applyNumberFormat="1" applyFont="1" applyFill="1" applyBorder="1" applyAlignment="1">
      <alignment horizontal="center" vertical="top" shrinkToFit="1"/>
    </xf>
    <xf numFmtId="167" fontId="9" fillId="8" borderId="0" xfId="0" applyNumberFormat="1" applyFont="1" applyFill="1" applyBorder="1" applyAlignment="1">
      <alignment horizontal="center" vertical="top" shrinkToFit="1"/>
    </xf>
    <xf numFmtId="165" fontId="9" fillId="8" borderId="0" xfId="0" applyNumberFormat="1" applyFont="1" applyFill="1" applyBorder="1" applyAlignment="1">
      <alignment horizontal="center" vertical="top" shrinkToFit="1"/>
    </xf>
    <xf numFmtId="166" fontId="13" fillId="3" borderId="5" xfId="0" applyNumberFormat="1" applyFont="1" applyFill="1" applyBorder="1" applyAlignment="1">
      <alignment horizontal="center" shrinkToFit="1"/>
    </xf>
    <xf numFmtId="166" fontId="13" fillId="11" borderId="5" xfId="0" applyNumberFormat="1" applyFont="1" applyFill="1" applyBorder="1" applyAlignment="1">
      <alignment horizontal="center" shrinkToFit="1"/>
    </xf>
    <xf numFmtId="0" fontId="0" fillId="3" borderId="0" xfId="0" applyFill="1" applyBorder="1" applyAlignment="1">
      <alignment horizontal="center" vertical="top"/>
    </xf>
    <xf numFmtId="165" fontId="0" fillId="3" borderId="0" xfId="0" applyNumberFormat="1" applyFill="1" applyBorder="1" applyAlignment="1">
      <alignment horizontal="center" vertical="top"/>
    </xf>
    <xf numFmtId="169" fontId="0" fillId="3" borderId="0" xfId="0" applyNumberFormat="1" applyFill="1" applyBorder="1" applyAlignment="1">
      <alignment horizontal="center" vertical="top"/>
    </xf>
    <xf numFmtId="0" fontId="0" fillId="11" borderId="0" xfId="0" applyFill="1" applyBorder="1" applyAlignment="1">
      <alignment horizontal="center" vertical="top"/>
    </xf>
    <xf numFmtId="169" fontId="0" fillId="11" borderId="0" xfId="0" applyNumberFormat="1" applyFill="1" applyBorder="1" applyAlignment="1">
      <alignment horizontal="center" vertical="top"/>
    </xf>
    <xf numFmtId="0" fontId="0" fillId="3" borderId="0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right" vertical="top" wrapText="1" indent="1"/>
    </xf>
    <xf numFmtId="165" fontId="9" fillId="6" borderId="0" xfId="0" applyNumberFormat="1" applyFont="1" applyFill="1" applyBorder="1" applyAlignment="1">
      <alignment horizontal="left" vertical="top" indent="1" shrinkToFit="1"/>
    </xf>
    <xf numFmtId="10" fontId="9" fillId="6" borderId="0" xfId="0" applyNumberFormat="1" applyFont="1" applyFill="1" applyBorder="1" applyAlignment="1">
      <alignment horizontal="left" vertical="top" indent="1" shrinkToFit="1"/>
    </xf>
    <xf numFmtId="2" fontId="9" fillId="6" borderId="0" xfId="0" applyNumberFormat="1" applyFont="1" applyFill="1" applyBorder="1" applyAlignment="1">
      <alignment horizontal="left" vertical="top" indent="1" shrinkToFit="1"/>
    </xf>
    <xf numFmtId="1" fontId="9" fillId="6" borderId="0" xfId="0" applyNumberFormat="1" applyFont="1" applyFill="1" applyBorder="1" applyAlignment="1">
      <alignment horizontal="left" vertical="top" indent="1" shrinkToFit="1"/>
    </xf>
    <xf numFmtId="165" fontId="9" fillId="6" borderId="0" xfId="0" applyNumberFormat="1" applyFont="1" applyFill="1" applyBorder="1" applyAlignment="1">
      <alignment horizontal="left" vertical="top" shrinkToFit="1"/>
    </xf>
    <xf numFmtId="0" fontId="6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165" fontId="4" fillId="3" borderId="2" xfId="0" applyNumberFormat="1" applyFont="1" applyFill="1" applyBorder="1" applyAlignment="1">
      <alignment horizontal="right" vertical="top" indent="3" shrinkToFit="1"/>
    </xf>
    <xf numFmtId="167" fontId="4" fillId="3" borderId="2" xfId="0" applyNumberFormat="1" applyFont="1" applyFill="1" applyBorder="1" applyAlignment="1">
      <alignment horizontal="center" vertical="top" shrinkToFit="1"/>
    </xf>
    <xf numFmtId="166" fontId="9" fillId="6" borderId="0" xfId="0" applyNumberFormat="1" applyFont="1" applyFill="1" applyBorder="1" applyAlignment="1">
      <alignment horizontal="left" vertical="top" indent="1" shrinkToFit="1"/>
    </xf>
    <xf numFmtId="0" fontId="8" fillId="6" borderId="0" xfId="0" applyFont="1" applyFill="1" applyBorder="1" applyAlignment="1">
      <alignment horizontal="center" vertical="top" wrapText="1"/>
    </xf>
    <xf numFmtId="0" fontId="7" fillId="4" borderId="0" xfId="0" applyFont="1" applyFill="1" applyBorder="1" applyAlignment="1">
      <alignment horizontal="center" vertical="top"/>
    </xf>
    <xf numFmtId="167" fontId="9" fillId="6" borderId="0" xfId="0" applyNumberFormat="1" applyFont="1" applyFill="1" applyBorder="1" applyAlignment="1">
      <alignment horizontal="left" vertical="top" shrinkToFit="1"/>
    </xf>
    <xf numFmtId="167" fontId="4" fillId="3" borderId="3" xfId="0" applyNumberFormat="1" applyFont="1" applyFill="1" applyBorder="1" applyAlignment="1">
      <alignment horizontal="center" vertical="top" shrinkToFit="1"/>
    </xf>
    <xf numFmtId="165" fontId="4" fillId="3" borderId="3" xfId="0" applyNumberFormat="1" applyFont="1" applyFill="1" applyBorder="1" applyAlignment="1">
      <alignment horizontal="right" vertical="top" indent="3" shrinkToFit="1"/>
    </xf>
    <xf numFmtId="0" fontId="7" fillId="8" borderId="0" xfId="0" applyFont="1" applyFill="1" applyBorder="1" applyAlignment="1">
      <alignment horizontal="center" vertical="top"/>
    </xf>
    <xf numFmtId="165" fontId="9" fillId="8" borderId="0" xfId="0" applyNumberFormat="1" applyFont="1" applyFill="1" applyBorder="1" applyAlignment="1">
      <alignment horizontal="left" vertical="top" indent="1" shrinkToFit="1"/>
    </xf>
    <xf numFmtId="0" fontId="11" fillId="8" borderId="0" xfId="0" applyFont="1" applyFill="1" applyBorder="1" applyAlignment="1">
      <alignment horizontal="right" vertical="center" wrapText="1"/>
    </xf>
    <xf numFmtId="0" fontId="12" fillId="9" borderId="0" xfId="0" applyFont="1" applyFill="1" applyBorder="1" applyAlignment="1">
      <alignment horizontal="center" vertical="center" wrapText="1"/>
    </xf>
    <xf numFmtId="1" fontId="9" fillId="8" borderId="0" xfId="0" applyNumberFormat="1" applyFont="1" applyFill="1" applyBorder="1" applyAlignment="1">
      <alignment horizontal="left" vertical="top" indent="1" shrinkToFit="1"/>
    </xf>
    <xf numFmtId="166" fontId="9" fillId="8" borderId="0" xfId="0" applyNumberFormat="1" applyFont="1" applyFill="1" applyBorder="1" applyAlignment="1">
      <alignment horizontal="left" vertical="top" indent="1" shrinkToFit="1"/>
    </xf>
    <xf numFmtId="0" fontId="8" fillId="8" borderId="0" xfId="0" applyFont="1" applyFill="1" applyBorder="1" applyAlignment="1">
      <alignment horizontal="right" vertical="top" wrapText="1"/>
    </xf>
    <xf numFmtId="10" fontId="9" fillId="8" borderId="0" xfId="0" applyNumberFormat="1" applyFont="1" applyFill="1" applyBorder="1" applyAlignment="1">
      <alignment horizontal="left" vertical="top" indent="1" shrinkToFit="1"/>
    </xf>
    <xf numFmtId="2" fontId="9" fillId="8" borderId="0" xfId="0" applyNumberFormat="1" applyFont="1" applyFill="1" applyBorder="1" applyAlignment="1">
      <alignment horizontal="left" vertical="top" indent="1" shrinkToFit="1"/>
    </xf>
    <xf numFmtId="0" fontId="11" fillId="8" borderId="0" xfId="0" applyFont="1" applyFill="1" applyBorder="1" applyAlignment="1">
      <alignment horizontal="center" vertical="center" wrapText="1"/>
    </xf>
    <xf numFmtId="0" fontId="8" fillId="8" borderId="0" xfId="0" applyFont="1" applyFill="1" applyBorder="1" applyAlignment="1">
      <alignment horizontal="center" vertical="top" wrapText="1"/>
    </xf>
    <xf numFmtId="0" fontId="15" fillId="8" borderId="0" xfId="0" applyFont="1" applyFill="1" applyBorder="1" applyAlignment="1">
      <alignment vertical="top" wrapText="1"/>
    </xf>
    <xf numFmtId="172" fontId="13" fillId="3" borderId="5" xfId="0" applyNumberFormat="1" applyFont="1" applyFill="1" applyBorder="1" applyAlignment="1">
      <alignment horizontal="center" vertical="center" shrinkToFit="1"/>
    </xf>
    <xf numFmtId="172" fontId="13" fillId="10" borderId="5" xfId="0" applyNumberFormat="1" applyFont="1" applyFill="1" applyBorder="1" applyAlignment="1">
      <alignment horizontal="center" vertical="center" shrinkToFit="1"/>
    </xf>
    <xf numFmtId="172" fontId="9" fillId="8" borderId="0" xfId="0" applyNumberFormat="1" applyFont="1" applyFill="1" applyBorder="1" applyAlignment="1">
      <alignment horizontal="left" vertical="top" indent="1" shrinkToFit="1"/>
    </xf>
    <xf numFmtId="173" fontId="9" fillId="8" borderId="0" xfId="0" applyNumberFormat="1" applyFont="1" applyFill="1" applyBorder="1" applyAlignment="1">
      <alignment horizontal="left" vertical="top" indent="1" shrinkToFit="1"/>
    </xf>
    <xf numFmtId="173" fontId="9" fillId="8" borderId="0" xfId="0" applyNumberFormat="1" applyFont="1" applyFill="1" applyBorder="1" applyAlignment="1">
      <alignment vertical="top" shrinkToFit="1"/>
    </xf>
    <xf numFmtId="173" fontId="0" fillId="3" borderId="0" xfId="0" applyNumberFormat="1" applyFill="1" applyBorder="1" applyAlignment="1">
      <alignment horizontal="center" vertical="center"/>
    </xf>
    <xf numFmtId="173" fontId="0" fillId="10" borderId="0" xfId="0" applyNumberFormat="1" applyFill="1" applyBorder="1" applyAlignment="1">
      <alignment horizontal="center" vertical="center"/>
    </xf>
  </cellXfs>
  <cellStyles count="4">
    <cellStyle name="Currency 2" xfId="2" xr:uid="{00000000-0005-0000-0000-000000000000}"/>
    <cellStyle name="Normal" xfId="0" builtinId="0"/>
    <cellStyle name="Normal 2" xfId="1" xr:uid="{00000000-0005-0000-0000-000002000000}"/>
    <cellStyle name="Percent 2" xfId="3" xr:uid="{00000000-0005-0000-0000-000003000000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3" formatCode="#,##0.00\ [$€-407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3" formatCode="#,##0.00\ [$€-407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3" formatCode="#,##0.00\ [$€-407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3" formatCode="#,##0.00\ [$€-407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3" formatCode="#,##0.00\ [$€-407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.5"/>
        <color auto="1"/>
        <name val="Trebuchet MS"/>
        <scheme val="none"/>
      </font>
      <numFmt numFmtId="173" formatCode="#,##0.00\ [$€-407]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/>
        <top/>
        <bottom style="thin">
          <color rgb="FFFFFFF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72" formatCode="[$-407]d\.\ mmm\.\ yyyy;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>
        <left/>
        <right/>
        <top style="thin">
          <color rgb="FFFFFFFF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.5"/>
        <color rgb="FF404040"/>
        <name val="Lucida Sans Unicode"/>
        <scheme val="none"/>
      </font>
      <numFmt numFmtId="1" formatCode="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1" readingOrder="0"/>
      <border diagonalUp="0" diagonalDown="0" outline="0">
        <left/>
        <right/>
        <top style="thin">
          <color rgb="FFFFFFFF"/>
        </top>
        <bottom/>
      </border>
    </dxf>
    <dxf>
      <fill>
        <patternFill>
          <fgColor indexed="64"/>
          <bgColor theme="0"/>
        </patternFill>
      </fill>
      <alignment horizontal="center" vertical="center" textRotation="0" wrapText="0" indent="0" justifyLastLine="0" readingOrder="0"/>
    </dxf>
    <dxf>
      <border outline="0">
        <bottom style="thin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.5"/>
        <color theme="0"/>
        <name val="Trebuchet MS"/>
        <scheme val="none"/>
      </font>
      <fill>
        <patternFill patternType="solid">
          <fgColor indexed="64"/>
          <bgColor theme="1"/>
        </patternFill>
      </fill>
      <alignment horizontal="center" vertical="bottom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2:H61" totalsRowShown="0" headerRowDxfId="10" dataDxfId="8" headerRowBorderDxfId="9">
  <autoFilter ref="A12:H61" xr:uid="{00000000-0009-0000-0100-000001000000}"/>
  <tableColumns count="8">
    <tableColumn id="1" xr3:uid="{00000000-0010-0000-0000-000001000000}" name="Pmt Nr." dataDxfId="7">
      <calculatedColumnFormula>+A12+1</calculatedColumnFormula>
    </tableColumn>
    <tableColumn id="2" xr3:uid="{00000000-0010-0000-0000-000002000000}" name="Zahlungsdatum" dataDxfId="6">
      <calculatedColumnFormula>+EDATE(B12,1)</calculatedColumnFormula>
    </tableColumn>
    <tableColumn id="3" xr3:uid="{00000000-0010-0000-0000-000003000000}" name="Anfangssaldo" dataDxfId="5">
      <calculatedColumnFormula>+H12</calculatedColumnFormula>
    </tableColumn>
    <tableColumn id="4" xr3:uid="{00000000-0010-0000-0000-000004000000}" name="Zahlung" dataDxfId="4">
      <calculatedColumnFormula>+$F$6</calculatedColumnFormula>
    </tableColumn>
    <tableColumn id="5" xr3:uid="{00000000-0010-0000-0000-000005000000}" name="Haupt" dataDxfId="3">
      <calculatedColumnFormula>+D13-F13</calculatedColumnFormula>
    </tableColumn>
    <tableColumn id="6" xr3:uid="{00000000-0010-0000-0000-000006000000}" name="Zins" dataDxfId="2">
      <calculatedColumnFormula>+C13*$C$6/12</calculatedColumnFormula>
    </tableColumn>
    <tableColumn id="8" xr3:uid="{00000000-0010-0000-0000-000008000000}" name="Zusätzliche Zahlung" dataDxfId="1"/>
    <tableColumn id="7" xr3:uid="{00000000-0010-0000-0000-000007000000}" name="Endsaldo" dataDxfId="0">
      <calculatedColumnFormula>+C13-E13-Table1[[#This Row],[Zusätzliche Zahlung]]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7"/>
  <sheetViews>
    <sheetView showGridLines="0" topLeftCell="A43" zoomScale="130" zoomScaleNormal="130" workbookViewId="0">
      <selection activeCell="J15" sqref="J15"/>
    </sheetView>
  </sheetViews>
  <sheetFormatPr baseColWidth="10" defaultColWidth="8.88671875" defaultRowHeight="13.2" x14ac:dyDescent="0.25"/>
  <cols>
    <col min="1" max="1" width="5.77734375" customWidth="1"/>
    <col min="2" max="2" width="19.77734375" customWidth="1"/>
    <col min="3" max="3" width="0.6640625" customWidth="1"/>
    <col min="4" max="4" width="12" customWidth="1"/>
    <col min="5" max="5" width="7.21875" customWidth="1"/>
    <col min="6" max="6" width="3.44140625" customWidth="1"/>
    <col min="7" max="7" width="7.21875" customWidth="1"/>
    <col min="8" max="8" width="12" customWidth="1"/>
    <col min="9" max="9" width="19.44140625" customWidth="1"/>
    <col min="10" max="10" width="14.77734375" customWidth="1"/>
    <col min="11" max="11" width="18.21875" customWidth="1"/>
    <col min="12" max="13" width="19.21875" bestFit="1" customWidth="1"/>
    <col min="14" max="14" width="18" bestFit="1" customWidth="1"/>
  </cols>
  <sheetData>
    <row r="1" spans="1:14" x14ac:dyDescent="0.25">
      <c r="A1" s="50" t="s">
        <v>11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4" x14ac:dyDescent="0.25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</row>
    <row r="3" spans="1:14" x14ac:dyDescent="0.25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</row>
    <row r="4" spans="1:14" ht="16.05" customHeight="1" x14ac:dyDescent="0.25">
      <c r="A4" s="37" t="s">
        <v>0</v>
      </c>
      <c r="B4" s="37"/>
      <c r="C4" s="37"/>
      <c r="D4" s="37"/>
      <c r="E4" s="37"/>
      <c r="F4" s="5"/>
      <c r="G4" s="37" t="s">
        <v>1</v>
      </c>
      <c r="H4" s="37"/>
      <c r="I4" s="37"/>
      <c r="J4" s="37"/>
      <c r="K4" s="37"/>
    </row>
    <row r="5" spans="1:14" ht="13.5" customHeight="1" x14ac:dyDescent="0.25">
      <c r="A5" s="38" t="s">
        <v>12</v>
      </c>
      <c r="B5" s="38"/>
      <c r="C5" s="38"/>
      <c r="D5" s="39">
        <v>900000</v>
      </c>
      <c r="E5" s="39"/>
      <c r="F5" s="2"/>
      <c r="G5" s="49" t="s">
        <v>16</v>
      </c>
      <c r="H5" s="49"/>
      <c r="I5" s="49"/>
      <c r="J5" s="51">
        <f>+J6/4</f>
        <v>4832.4593651452733</v>
      </c>
      <c r="K5" s="51"/>
    </row>
    <row r="6" spans="1:14" ht="15" customHeight="1" x14ac:dyDescent="0.25">
      <c r="A6" s="38" t="s">
        <v>13</v>
      </c>
      <c r="B6" s="38"/>
      <c r="C6" s="38"/>
      <c r="D6" s="40">
        <v>1.4999999999999999E-2</v>
      </c>
      <c r="E6" s="40"/>
      <c r="F6" s="3"/>
      <c r="G6" s="49" t="s">
        <v>17</v>
      </c>
      <c r="H6" s="49"/>
      <c r="I6" s="49"/>
      <c r="J6" s="51">
        <f>-PMT(D6/12,D8,D5,0)</f>
        <v>19329.837460581093</v>
      </c>
      <c r="K6" s="51"/>
    </row>
    <row r="7" spans="1:14" ht="15" customHeight="1" x14ac:dyDescent="0.25">
      <c r="A7" s="38" t="s">
        <v>14</v>
      </c>
      <c r="B7" s="38"/>
      <c r="C7" s="38"/>
      <c r="D7" s="41">
        <v>4</v>
      </c>
      <c r="E7" s="41"/>
      <c r="F7" s="1"/>
      <c r="G7" s="49" t="s">
        <v>18</v>
      </c>
      <c r="H7" s="49"/>
      <c r="I7" s="49"/>
      <c r="J7" s="43">
        <f>+J8-D5</f>
        <v>27832.198107892415</v>
      </c>
      <c r="K7" s="43"/>
      <c r="M7">
        <v>900000</v>
      </c>
    </row>
    <row r="8" spans="1:14" ht="15" customHeight="1" x14ac:dyDescent="0.25">
      <c r="A8" s="38" t="s">
        <v>15</v>
      </c>
      <c r="B8" s="38"/>
      <c r="C8" s="38"/>
      <c r="D8" s="42">
        <f>+D7*12</f>
        <v>48</v>
      </c>
      <c r="E8" s="42"/>
      <c r="F8" s="4"/>
      <c r="G8" s="49" t="s">
        <v>19</v>
      </c>
      <c r="H8" s="49"/>
      <c r="I8" s="49"/>
      <c r="J8" s="43">
        <f>+J6*D8</f>
        <v>927832.19810789241</v>
      </c>
      <c r="K8" s="43"/>
      <c r="M8">
        <v>3000</v>
      </c>
    </row>
    <row r="9" spans="1:14" ht="15.3" customHeight="1" x14ac:dyDescent="0.25">
      <c r="A9" s="38" t="s">
        <v>10</v>
      </c>
      <c r="B9" s="38"/>
      <c r="C9" s="38"/>
      <c r="D9" s="48">
        <v>44774</v>
      </c>
      <c r="E9" s="48"/>
      <c r="F9" s="4"/>
      <c r="G9" s="49" t="s">
        <v>9</v>
      </c>
      <c r="H9" s="49" t="s">
        <v>8</v>
      </c>
      <c r="I9" s="49"/>
      <c r="J9" s="48"/>
      <c r="K9" s="48"/>
    </row>
    <row r="10" spans="1:14" ht="9" customHeight="1" x14ac:dyDescent="0.25"/>
    <row r="11" spans="1:14" ht="9" customHeight="1" x14ac:dyDescent="0.25"/>
    <row r="12" spans="1:14" ht="10.5" customHeight="1" x14ac:dyDescent="0.25"/>
    <row r="13" spans="1:14" ht="21.75" customHeight="1" x14ac:dyDescent="0.25">
      <c r="A13" s="12" t="s">
        <v>2</v>
      </c>
      <c r="B13" s="12" t="s">
        <v>3</v>
      </c>
      <c r="C13" s="44" t="s">
        <v>20</v>
      </c>
      <c r="D13" s="45"/>
      <c r="E13" s="45"/>
      <c r="F13" s="45"/>
      <c r="G13" s="45" t="s">
        <v>4</v>
      </c>
      <c r="H13" s="45"/>
      <c r="I13" s="12" t="s">
        <v>5</v>
      </c>
      <c r="J13" s="12" t="s">
        <v>6</v>
      </c>
      <c r="K13" s="12" t="s">
        <v>7</v>
      </c>
    </row>
    <row r="14" spans="1:14" ht="15.75" customHeight="1" x14ac:dyDescent="0.25">
      <c r="A14" s="6">
        <v>1</v>
      </c>
      <c r="B14" s="7">
        <f>+EDATE(D9,1)</f>
        <v>44805</v>
      </c>
      <c r="C14" s="46">
        <f>+D5</f>
        <v>900000</v>
      </c>
      <c r="D14" s="46"/>
      <c r="E14" s="46"/>
      <c r="F14" s="46"/>
      <c r="G14" s="47">
        <f>+J6</f>
        <v>19329.837460581093</v>
      </c>
      <c r="H14" s="47"/>
      <c r="I14" s="8">
        <f>+G14-J14</f>
        <v>18204.837460581093</v>
      </c>
      <c r="J14" s="9">
        <f t="shared" ref="J14:J55" si="0">+C14*$D$6/12</f>
        <v>1125</v>
      </c>
      <c r="K14" s="10">
        <f>+C14-I14</f>
        <v>881795.1625394189</v>
      </c>
      <c r="M14" s="11"/>
    </row>
    <row r="15" spans="1:14" ht="15.75" customHeight="1" x14ac:dyDescent="0.25">
      <c r="A15" s="6">
        <f>+A14+1</f>
        <v>2</v>
      </c>
      <c r="B15" s="7">
        <f>+EDATE(B14,1)</f>
        <v>44835</v>
      </c>
      <c r="C15" s="46">
        <f>+K14</f>
        <v>881795.1625394189</v>
      </c>
      <c r="D15" s="46"/>
      <c r="E15" s="46"/>
      <c r="F15" s="46"/>
      <c r="G15" s="47">
        <f>+$J$6</f>
        <v>19329.837460581093</v>
      </c>
      <c r="H15" s="47"/>
      <c r="I15" s="8">
        <f>+G15-J15</f>
        <v>18227.593507406818</v>
      </c>
      <c r="J15" s="9">
        <f t="shared" si="0"/>
        <v>1102.2439531742737</v>
      </c>
      <c r="K15" s="10">
        <f t="shared" ref="K15:K55" si="1">+C15-I15</f>
        <v>863567.56903201214</v>
      </c>
      <c r="M15" s="11"/>
      <c r="N15" s="11"/>
    </row>
    <row r="16" spans="1:14" ht="15.75" customHeight="1" x14ac:dyDescent="0.25">
      <c r="A16" s="6">
        <f t="shared" ref="A16:A55" si="2">+A15+1</f>
        <v>3</v>
      </c>
      <c r="B16" s="7">
        <f t="shared" ref="B16:B55" si="3">+EDATE(B15,1)</f>
        <v>44866</v>
      </c>
      <c r="C16" s="46">
        <f t="shared" ref="C16:C55" si="4">+K15</f>
        <v>863567.56903201214</v>
      </c>
      <c r="D16" s="46"/>
      <c r="E16" s="46"/>
      <c r="F16" s="46"/>
      <c r="G16" s="47">
        <f t="shared" ref="G16:G55" si="5">+$J$6</f>
        <v>19329.837460581093</v>
      </c>
      <c r="H16" s="47"/>
      <c r="I16" s="8">
        <f t="shared" ref="I16:I55" si="6">+G16-J16</f>
        <v>18250.377999291079</v>
      </c>
      <c r="J16" s="9">
        <f t="shared" si="0"/>
        <v>1079.4594612900153</v>
      </c>
      <c r="K16" s="10">
        <f t="shared" si="1"/>
        <v>845317.19103272108</v>
      </c>
      <c r="M16" s="11"/>
      <c r="N16" s="11"/>
    </row>
    <row r="17" spans="1:14" ht="15.75" customHeight="1" x14ac:dyDescent="0.25">
      <c r="A17" s="6">
        <f t="shared" si="2"/>
        <v>4</v>
      </c>
      <c r="B17" s="7">
        <f t="shared" si="3"/>
        <v>44896</v>
      </c>
      <c r="C17" s="46">
        <f t="shared" si="4"/>
        <v>845317.19103272108</v>
      </c>
      <c r="D17" s="46"/>
      <c r="E17" s="46"/>
      <c r="F17" s="46"/>
      <c r="G17" s="47">
        <f t="shared" si="5"/>
        <v>19329.837460581093</v>
      </c>
      <c r="H17" s="47"/>
      <c r="I17" s="8">
        <f t="shared" si="6"/>
        <v>18273.190971790191</v>
      </c>
      <c r="J17" s="9">
        <f t="shared" si="0"/>
        <v>1056.6464887909012</v>
      </c>
      <c r="K17" s="10">
        <f t="shared" si="1"/>
        <v>827044.00006093085</v>
      </c>
      <c r="M17" s="11"/>
      <c r="N17" s="11"/>
    </row>
    <row r="18" spans="1:14" ht="15.75" customHeight="1" x14ac:dyDescent="0.25">
      <c r="A18" s="6">
        <f t="shared" si="2"/>
        <v>5</v>
      </c>
      <c r="B18" s="7">
        <f t="shared" si="3"/>
        <v>44927</v>
      </c>
      <c r="C18" s="46">
        <f t="shared" si="4"/>
        <v>827044.00006093085</v>
      </c>
      <c r="D18" s="46"/>
      <c r="E18" s="46"/>
      <c r="F18" s="46"/>
      <c r="G18" s="47">
        <f t="shared" si="5"/>
        <v>19329.837460581093</v>
      </c>
      <c r="H18" s="47"/>
      <c r="I18" s="8">
        <f t="shared" si="6"/>
        <v>18296.032460504928</v>
      </c>
      <c r="J18" s="9">
        <f t="shared" si="0"/>
        <v>1033.8050000761634</v>
      </c>
      <c r="K18" s="10">
        <f t="shared" si="1"/>
        <v>808747.96760042594</v>
      </c>
      <c r="M18" s="11"/>
      <c r="N18" s="11"/>
    </row>
    <row r="19" spans="1:14" ht="15.75" customHeight="1" x14ac:dyDescent="0.25">
      <c r="A19" s="6">
        <f t="shared" si="2"/>
        <v>6</v>
      </c>
      <c r="B19" s="7">
        <f t="shared" si="3"/>
        <v>44958</v>
      </c>
      <c r="C19" s="46">
        <f t="shared" si="4"/>
        <v>808747.96760042594</v>
      </c>
      <c r="D19" s="46"/>
      <c r="E19" s="46"/>
      <c r="F19" s="46"/>
      <c r="G19" s="47">
        <f t="shared" si="5"/>
        <v>19329.837460581093</v>
      </c>
      <c r="H19" s="47"/>
      <c r="I19" s="8">
        <f t="shared" si="6"/>
        <v>18318.90250108056</v>
      </c>
      <c r="J19" s="9">
        <f t="shared" si="0"/>
        <v>1010.9349595005324</v>
      </c>
      <c r="K19" s="10">
        <f t="shared" si="1"/>
        <v>790429.0650993454</v>
      </c>
      <c r="M19" s="11"/>
      <c r="N19" s="11"/>
    </row>
    <row r="20" spans="1:14" ht="15.75" customHeight="1" x14ac:dyDescent="0.25">
      <c r="A20" s="6">
        <f t="shared" si="2"/>
        <v>7</v>
      </c>
      <c r="B20" s="7">
        <f t="shared" si="3"/>
        <v>44986</v>
      </c>
      <c r="C20" s="46">
        <f t="shared" si="4"/>
        <v>790429.0650993454</v>
      </c>
      <c r="D20" s="46"/>
      <c r="E20" s="46"/>
      <c r="F20" s="46"/>
      <c r="G20" s="47">
        <f t="shared" si="5"/>
        <v>19329.837460581093</v>
      </c>
      <c r="H20" s="47"/>
      <c r="I20" s="8">
        <f t="shared" si="6"/>
        <v>18341.801129206913</v>
      </c>
      <c r="J20" s="9">
        <f t="shared" si="0"/>
        <v>988.03633137418171</v>
      </c>
      <c r="K20" s="10">
        <f t="shared" si="1"/>
        <v>772087.26397013851</v>
      </c>
      <c r="M20" s="11"/>
      <c r="N20" s="11"/>
    </row>
    <row r="21" spans="1:14" ht="15.75" customHeight="1" x14ac:dyDescent="0.25">
      <c r="A21" s="6">
        <f t="shared" si="2"/>
        <v>8</v>
      </c>
      <c r="B21" s="7">
        <f t="shared" si="3"/>
        <v>45017</v>
      </c>
      <c r="C21" s="46">
        <f t="shared" si="4"/>
        <v>772087.26397013851</v>
      </c>
      <c r="D21" s="46"/>
      <c r="E21" s="46"/>
      <c r="F21" s="46"/>
      <c r="G21" s="47">
        <f t="shared" si="5"/>
        <v>19329.837460581093</v>
      </c>
      <c r="H21" s="47"/>
      <c r="I21" s="8">
        <f t="shared" si="6"/>
        <v>18364.72838061842</v>
      </c>
      <c r="J21" s="9">
        <f t="shared" si="0"/>
        <v>965.10907996267315</v>
      </c>
      <c r="K21" s="10">
        <f t="shared" si="1"/>
        <v>753722.53558952012</v>
      </c>
      <c r="M21" s="11"/>
      <c r="N21" s="11"/>
    </row>
    <row r="22" spans="1:14" ht="15.75" customHeight="1" x14ac:dyDescent="0.25">
      <c r="A22" s="6">
        <f t="shared" si="2"/>
        <v>9</v>
      </c>
      <c r="B22" s="7">
        <f t="shared" si="3"/>
        <v>45047</v>
      </c>
      <c r="C22" s="46">
        <f t="shared" si="4"/>
        <v>753722.53558952012</v>
      </c>
      <c r="D22" s="46"/>
      <c r="E22" s="46"/>
      <c r="F22" s="46"/>
      <c r="G22" s="47">
        <f t="shared" si="5"/>
        <v>19329.837460581093</v>
      </c>
      <c r="H22" s="47"/>
      <c r="I22" s="8">
        <f t="shared" si="6"/>
        <v>18387.684291094192</v>
      </c>
      <c r="J22" s="9">
        <f t="shared" si="0"/>
        <v>942.15316948690008</v>
      </c>
      <c r="K22" s="10">
        <f t="shared" si="1"/>
        <v>735334.85129842593</v>
      </c>
      <c r="M22" s="11"/>
      <c r="N22" s="11"/>
    </row>
    <row r="23" spans="1:14" ht="15.75" customHeight="1" x14ac:dyDescent="0.25">
      <c r="A23" s="6">
        <f t="shared" si="2"/>
        <v>10</v>
      </c>
      <c r="B23" s="7">
        <f t="shared" si="3"/>
        <v>45078</v>
      </c>
      <c r="C23" s="46">
        <f t="shared" si="4"/>
        <v>735334.85129842593</v>
      </c>
      <c r="D23" s="46"/>
      <c r="E23" s="46"/>
      <c r="F23" s="46"/>
      <c r="G23" s="47">
        <f t="shared" si="5"/>
        <v>19329.837460581093</v>
      </c>
      <c r="H23" s="47"/>
      <c r="I23" s="8">
        <f t="shared" si="6"/>
        <v>18410.668896458061</v>
      </c>
      <c r="J23" s="9">
        <f t="shared" si="0"/>
        <v>919.16856412303241</v>
      </c>
      <c r="K23" s="10">
        <f t="shared" si="1"/>
        <v>716924.18240196782</v>
      </c>
      <c r="M23" s="11"/>
      <c r="N23" s="11"/>
    </row>
    <row r="24" spans="1:14" ht="15.75" customHeight="1" x14ac:dyDescent="0.25">
      <c r="A24" s="6">
        <f t="shared" si="2"/>
        <v>11</v>
      </c>
      <c r="B24" s="7">
        <f t="shared" si="3"/>
        <v>45108</v>
      </c>
      <c r="C24" s="46">
        <f t="shared" si="4"/>
        <v>716924.18240196782</v>
      </c>
      <c r="D24" s="46"/>
      <c r="E24" s="46"/>
      <c r="F24" s="46"/>
      <c r="G24" s="47">
        <f t="shared" si="5"/>
        <v>19329.837460581093</v>
      </c>
      <c r="H24" s="47"/>
      <c r="I24" s="8">
        <f t="shared" si="6"/>
        <v>18433.682232578634</v>
      </c>
      <c r="J24" s="9">
        <f t="shared" si="0"/>
        <v>896.15522800245981</v>
      </c>
      <c r="K24" s="10">
        <f t="shared" si="1"/>
        <v>698490.50016938918</v>
      </c>
      <c r="M24" s="11"/>
    </row>
    <row r="25" spans="1:14" ht="15.75" customHeight="1" x14ac:dyDescent="0.25">
      <c r="A25" s="6">
        <f t="shared" si="2"/>
        <v>12</v>
      </c>
      <c r="B25" s="7">
        <f t="shared" si="3"/>
        <v>45139</v>
      </c>
      <c r="C25" s="46">
        <f t="shared" si="4"/>
        <v>698490.50016938918</v>
      </c>
      <c r="D25" s="46"/>
      <c r="E25" s="46"/>
      <c r="F25" s="46"/>
      <c r="G25" s="47">
        <f t="shared" si="5"/>
        <v>19329.837460581093</v>
      </c>
      <c r="H25" s="47"/>
      <c r="I25" s="8">
        <f t="shared" si="6"/>
        <v>18456.724335369356</v>
      </c>
      <c r="J25" s="9">
        <f t="shared" si="0"/>
        <v>873.11312521173647</v>
      </c>
      <c r="K25" s="10">
        <f t="shared" si="1"/>
        <v>680033.77583401988</v>
      </c>
      <c r="M25" s="11"/>
    </row>
    <row r="26" spans="1:14" ht="15.75" customHeight="1" x14ac:dyDescent="0.25">
      <c r="A26" s="6">
        <f t="shared" si="2"/>
        <v>13</v>
      </c>
      <c r="B26" s="7">
        <f t="shared" si="3"/>
        <v>45170</v>
      </c>
      <c r="C26" s="46">
        <f t="shared" si="4"/>
        <v>680033.77583401988</v>
      </c>
      <c r="D26" s="46"/>
      <c r="E26" s="46"/>
      <c r="F26" s="46"/>
      <c r="G26" s="47">
        <f t="shared" si="5"/>
        <v>19329.837460581093</v>
      </c>
      <c r="H26" s="47"/>
      <c r="I26" s="8">
        <f t="shared" si="6"/>
        <v>18479.795240788568</v>
      </c>
      <c r="J26" s="9">
        <f t="shared" si="0"/>
        <v>850.04221979252486</v>
      </c>
      <c r="K26" s="10">
        <f t="shared" si="1"/>
        <v>661553.98059323127</v>
      </c>
    </row>
    <row r="27" spans="1:14" ht="15.75" customHeight="1" x14ac:dyDescent="0.25">
      <c r="A27" s="6">
        <f t="shared" si="2"/>
        <v>14</v>
      </c>
      <c r="B27" s="7">
        <f t="shared" si="3"/>
        <v>45200</v>
      </c>
      <c r="C27" s="46">
        <f t="shared" si="4"/>
        <v>661553.98059323127</v>
      </c>
      <c r="D27" s="46"/>
      <c r="E27" s="46"/>
      <c r="F27" s="46"/>
      <c r="G27" s="47">
        <f t="shared" si="5"/>
        <v>19329.837460581093</v>
      </c>
      <c r="H27" s="47"/>
      <c r="I27" s="8">
        <f t="shared" si="6"/>
        <v>18502.894984839553</v>
      </c>
      <c r="J27" s="9">
        <f t="shared" si="0"/>
        <v>826.94247574153906</v>
      </c>
      <c r="K27" s="10">
        <f t="shared" si="1"/>
        <v>643051.08560839167</v>
      </c>
    </row>
    <row r="28" spans="1:14" ht="15.75" customHeight="1" x14ac:dyDescent="0.25">
      <c r="A28" s="6">
        <f t="shared" si="2"/>
        <v>15</v>
      </c>
      <c r="B28" s="7">
        <f t="shared" si="3"/>
        <v>45231</v>
      </c>
      <c r="C28" s="46">
        <f t="shared" si="4"/>
        <v>643051.08560839167</v>
      </c>
      <c r="D28" s="46"/>
      <c r="E28" s="46"/>
      <c r="F28" s="46"/>
      <c r="G28" s="47">
        <f t="shared" si="5"/>
        <v>19329.837460581093</v>
      </c>
      <c r="H28" s="47"/>
      <c r="I28" s="8">
        <f t="shared" si="6"/>
        <v>18526.023603570604</v>
      </c>
      <c r="J28" s="9">
        <f t="shared" si="0"/>
        <v>803.81385701048964</v>
      </c>
      <c r="K28" s="10">
        <f t="shared" si="1"/>
        <v>624525.06200482103</v>
      </c>
    </row>
    <row r="29" spans="1:14" ht="15.75" customHeight="1" x14ac:dyDescent="0.25">
      <c r="A29" s="6">
        <f t="shared" si="2"/>
        <v>16</v>
      </c>
      <c r="B29" s="7">
        <f t="shared" si="3"/>
        <v>45261</v>
      </c>
      <c r="C29" s="46">
        <f t="shared" si="4"/>
        <v>624525.06200482103</v>
      </c>
      <c r="D29" s="46"/>
      <c r="E29" s="46"/>
      <c r="F29" s="46"/>
      <c r="G29" s="47">
        <f t="shared" si="5"/>
        <v>19329.837460581093</v>
      </c>
      <c r="H29" s="47"/>
      <c r="I29" s="8">
        <f t="shared" si="6"/>
        <v>18549.181133075068</v>
      </c>
      <c r="J29" s="9">
        <f t="shared" si="0"/>
        <v>780.65632750602629</v>
      </c>
      <c r="K29" s="10">
        <f t="shared" si="1"/>
        <v>605975.88087174599</v>
      </c>
    </row>
    <row r="30" spans="1:14" ht="15.75" customHeight="1" x14ac:dyDescent="0.25">
      <c r="A30" s="6">
        <f t="shared" si="2"/>
        <v>17</v>
      </c>
      <c r="B30" s="7">
        <f t="shared" si="3"/>
        <v>45292</v>
      </c>
      <c r="C30" s="46">
        <f t="shared" si="4"/>
        <v>605975.88087174599</v>
      </c>
      <c r="D30" s="46"/>
      <c r="E30" s="46"/>
      <c r="F30" s="46"/>
      <c r="G30" s="47">
        <f t="shared" si="5"/>
        <v>19329.837460581093</v>
      </c>
      <c r="H30" s="47"/>
      <c r="I30" s="8">
        <f t="shared" si="6"/>
        <v>18572.367609491412</v>
      </c>
      <c r="J30" s="9">
        <f t="shared" si="0"/>
        <v>757.46985108968249</v>
      </c>
      <c r="K30" s="10">
        <f t="shared" si="1"/>
        <v>587403.51326225454</v>
      </c>
    </row>
    <row r="31" spans="1:14" ht="15.75" customHeight="1" x14ac:dyDescent="0.25">
      <c r="A31" s="6">
        <f t="shared" si="2"/>
        <v>18</v>
      </c>
      <c r="B31" s="7">
        <f t="shared" si="3"/>
        <v>45323</v>
      </c>
      <c r="C31" s="46">
        <f t="shared" si="4"/>
        <v>587403.51326225454</v>
      </c>
      <c r="D31" s="46"/>
      <c r="E31" s="46"/>
      <c r="F31" s="46"/>
      <c r="G31" s="47">
        <f t="shared" si="5"/>
        <v>19329.837460581093</v>
      </c>
      <c r="H31" s="47"/>
      <c r="I31" s="8">
        <f t="shared" si="6"/>
        <v>18595.583069003274</v>
      </c>
      <c r="J31" s="9">
        <f t="shared" si="0"/>
        <v>734.25439157781818</v>
      </c>
      <c r="K31" s="10">
        <f t="shared" si="1"/>
        <v>568807.93019325123</v>
      </c>
    </row>
    <row r="32" spans="1:14" ht="15.75" customHeight="1" x14ac:dyDescent="0.25">
      <c r="A32" s="6">
        <f t="shared" si="2"/>
        <v>19</v>
      </c>
      <c r="B32" s="7">
        <f t="shared" si="3"/>
        <v>45352</v>
      </c>
      <c r="C32" s="46">
        <f t="shared" si="4"/>
        <v>568807.93019325123</v>
      </c>
      <c r="D32" s="46"/>
      <c r="E32" s="46"/>
      <c r="F32" s="46"/>
      <c r="G32" s="47">
        <f t="shared" si="5"/>
        <v>19329.837460581093</v>
      </c>
      <c r="H32" s="47"/>
      <c r="I32" s="8">
        <f t="shared" si="6"/>
        <v>18618.82754783953</v>
      </c>
      <c r="J32" s="9">
        <f t="shared" si="0"/>
        <v>711.00991274156411</v>
      </c>
      <c r="K32" s="10">
        <f t="shared" si="1"/>
        <v>550189.10264541174</v>
      </c>
    </row>
    <row r="33" spans="1:11" ht="15.75" customHeight="1" x14ac:dyDescent="0.25">
      <c r="A33" s="6">
        <f t="shared" si="2"/>
        <v>20</v>
      </c>
      <c r="B33" s="7">
        <f t="shared" si="3"/>
        <v>45383</v>
      </c>
      <c r="C33" s="46">
        <f t="shared" si="4"/>
        <v>550189.10264541174</v>
      </c>
      <c r="D33" s="46"/>
      <c r="E33" s="46"/>
      <c r="F33" s="46"/>
      <c r="G33" s="47">
        <f t="shared" si="5"/>
        <v>19329.837460581093</v>
      </c>
      <c r="H33" s="47"/>
      <c r="I33" s="8">
        <f t="shared" si="6"/>
        <v>18642.10108227433</v>
      </c>
      <c r="J33" s="9">
        <f t="shared" si="0"/>
        <v>687.73637830676455</v>
      </c>
      <c r="K33" s="10">
        <f t="shared" si="1"/>
        <v>531547.0015631374</v>
      </c>
    </row>
    <row r="34" spans="1:11" ht="15.75" customHeight="1" x14ac:dyDescent="0.25">
      <c r="A34" s="6">
        <f t="shared" si="2"/>
        <v>21</v>
      </c>
      <c r="B34" s="7">
        <f t="shared" si="3"/>
        <v>45413</v>
      </c>
      <c r="C34" s="46">
        <f t="shared" si="4"/>
        <v>531547.0015631374</v>
      </c>
      <c r="D34" s="46"/>
      <c r="E34" s="46"/>
      <c r="F34" s="46"/>
      <c r="G34" s="47">
        <f t="shared" si="5"/>
        <v>19329.837460581093</v>
      </c>
      <c r="H34" s="47"/>
      <c r="I34" s="8">
        <f t="shared" si="6"/>
        <v>18665.403708627171</v>
      </c>
      <c r="J34" s="9">
        <f t="shared" si="0"/>
        <v>664.43375195392173</v>
      </c>
      <c r="K34" s="10">
        <f t="shared" si="1"/>
        <v>512881.59785451024</v>
      </c>
    </row>
    <row r="35" spans="1:11" ht="15.75" customHeight="1" x14ac:dyDescent="0.25">
      <c r="A35" s="6">
        <f t="shared" si="2"/>
        <v>22</v>
      </c>
      <c r="B35" s="7">
        <f t="shared" si="3"/>
        <v>45444</v>
      </c>
      <c r="C35" s="46">
        <f t="shared" si="4"/>
        <v>512881.59785451024</v>
      </c>
      <c r="D35" s="46"/>
      <c r="E35" s="46"/>
      <c r="F35" s="46"/>
      <c r="G35" s="47">
        <f t="shared" si="5"/>
        <v>19329.837460581093</v>
      </c>
      <c r="H35" s="47"/>
      <c r="I35" s="8">
        <f t="shared" si="6"/>
        <v>18688.735463262954</v>
      </c>
      <c r="J35" s="9">
        <f t="shared" si="0"/>
        <v>641.10199731813771</v>
      </c>
      <c r="K35" s="10">
        <f t="shared" si="1"/>
        <v>494192.8623912473</v>
      </c>
    </row>
    <row r="36" spans="1:11" ht="15.75" customHeight="1" x14ac:dyDescent="0.25">
      <c r="A36" s="6">
        <f t="shared" si="2"/>
        <v>23</v>
      </c>
      <c r="B36" s="7">
        <f t="shared" si="3"/>
        <v>45474</v>
      </c>
      <c r="C36" s="46">
        <f t="shared" si="4"/>
        <v>494192.8623912473</v>
      </c>
      <c r="D36" s="46"/>
      <c r="E36" s="46"/>
      <c r="F36" s="46"/>
      <c r="G36" s="47">
        <f t="shared" si="5"/>
        <v>19329.837460581093</v>
      </c>
      <c r="H36" s="47"/>
      <c r="I36" s="8">
        <f t="shared" si="6"/>
        <v>18712.096382592033</v>
      </c>
      <c r="J36" s="9">
        <f t="shared" si="0"/>
        <v>617.74107798905914</v>
      </c>
      <c r="K36" s="10">
        <f t="shared" si="1"/>
        <v>475480.76600865525</v>
      </c>
    </row>
    <row r="37" spans="1:11" ht="15.75" customHeight="1" x14ac:dyDescent="0.25">
      <c r="A37" s="6">
        <f t="shared" si="2"/>
        <v>24</v>
      </c>
      <c r="B37" s="7">
        <f t="shared" si="3"/>
        <v>45505</v>
      </c>
      <c r="C37" s="46">
        <f t="shared" si="4"/>
        <v>475480.76600865525</v>
      </c>
      <c r="D37" s="46"/>
      <c r="E37" s="46"/>
      <c r="F37" s="46"/>
      <c r="G37" s="47">
        <f t="shared" si="5"/>
        <v>19329.837460581093</v>
      </c>
      <c r="H37" s="47"/>
      <c r="I37" s="8">
        <f t="shared" si="6"/>
        <v>18735.486503070275</v>
      </c>
      <c r="J37" s="9">
        <f t="shared" si="0"/>
        <v>594.35095751081906</v>
      </c>
      <c r="K37" s="10">
        <f t="shared" si="1"/>
        <v>456745.27950558497</v>
      </c>
    </row>
    <row r="38" spans="1:11" ht="15.75" customHeight="1" x14ac:dyDescent="0.25">
      <c r="A38" s="6">
        <f t="shared" si="2"/>
        <v>25</v>
      </c>
      <c r="B38" s="7">
        <f t="shared" si="3"/>
        <v>45536</v>
      </c>
      <c r="C38" s="46">
        <f t="shared" si="4"/>
        <v>456745.27950558497</v>
      </c>
      <c r="D38" s="46"/>
      <c r="E38" s="46"/>
      <c r="F38" s="46"/>
      <c r="G38" s="47">
        <f t="shared" si="5"/>
        <v>19329.837460581093</v>
      </c>
      <c r="H38" s="47"/>
      <c r="I38" s="8">
        <f t="shared" si="6"/>
        <v>18758.905861199113</v>
      </c>
      <c r="J38" s="9">
        <f t="shared" si="0"/>
        <v>570.93159938198119</v>
      </c>
      <c r="K38" s="10">
        <f t="shared" si="1"/>
        <v>437986.37364438584</v>
      </c>
    </row>
    <row r="39" spans="1:11" ht="15.75" customHeight="1" x14ac:dyDescent="0.25">
      <c r="A39" s="6">
        <f t="shared" si="2"/>
        <v>26</v>
      </c>
      <c r="B39" s="7">
        <f t="shared" si="3"/>
        <v>45566</v>
      </c>
      <c r="C39" s="46">
        <f t="shared" si="4"/>
        <v>437986.37364438584</v>
      </c>
      <c r="D39" s="46"/>
      <c r="E39" s="46"/>
      <c r="F39" s="46"/>
      <c r="G39" s="47">
        <f t="shared" si="5"/>
        <v>19329.837460581093</v>
      </c>
      <c r="H39" s="47"/>
      <c r="I39" s="8">
        <f t="shared" si="6"/>
        <v>18782.35449352561</v>
      </c>
      <c r="J39" s="9">
        <f t="shared" si="0"/>
        <v>547.48296705548228</v>
      </c>
      <c r="K39" s="10">
        <f t="shared" si="1"/>
        <v>419204.0191508602</v>
      </c>
    </row>
    <row r="40" spans="1:11" ht="15.75" customHeight="1" x14ac:dyDescent="0.25">
      <c r="A40" s="6">
        <f t="shared" si="2"/>
        <v>27</v>
      </c>
      <c r="B40" s="7">
        <f t="shared" si="3"/>
        <v>45597</v>
      </c>
      <c r="C40" s="46">
        <f t="shared" si="4"/>
        <v>419204.0191508602</v>
      </c>
      <c r="D40" s="46"/>
      <c r="E40" s="46"/>
      <c r="F40" s="46"/>
      <c r="G40" s="47">
        <f t="shared" si="5"/>
        <v>19329.837460581093</v>
      </c>
      <c r="H40" s="47"/>
      <c r="I40" s="8">
        <f t="shared" si="6"/>
        <v>18805.832436642519</v>
      </c>
      <c r="J40" s="9">
        <f t="shared" si="0"/>
        <v>524.00502393857516</v>
      </c>
      <c r="K40" s="10">
        <f t="shared" si="1"/>
        <v>400398.18671421771</v>
      </c>
    </row>
    <row r="41" spans="1:11" ht="15.75" customHeight="1" x14ac:dyDescent="0.25">
      <c r="A41" s="6">
        <f t="shared" si="2"/>
        <v>28</v>
      </c>
      <c r="B41" s="7">
        <f t="shared" si="3"/>
        <v>45627</v>
      </c>
      <c r="C41" s="46">
        <f t="shared" si="4"/>
        <v>400398.18671421771</v>
      </c>
      <c r="D41" s="46"/>
      <c r="E41" s="46"/>
      <c r="F41" s="46"/>
      <c r="G41" s="47">
        <f t="shared" si="5"/>
        <v>19329.837460581093</v>
      </c>
      <c r="H41" s="47"/>
      <c r="I41" s="8">
        <f t="shared" si="6"/>
        <v>18829.339727188322</v>
      </c>
      <c r="J41" s="9">
        <f t="shared" si="0"/>
        <v>500.49773339277209</v>
      </c>
      <c r="K41" s="10">
        <f t="shared" si="1"/>
        <v>381568.84698702936</v>
      </c>
    </row>
    <row r="42" spans="1:11" ht="15.75" customHeight="1" x14ac:dyDescent="0.25">
      <c r="A42" s="6">
        <f t="shared" si="2"/>
        <v>29</v>
      </c>
      <c r="B42" s="7">
        <f t="shared" si="3"/>
        <v>45658</v>
      </c>
      <c r="C42" s="46">
        <f t="shared" si="4"/>
        <v>381568.84698702936</v>
      </c>
      <c r="D42" s="46"/>
      <c r="E42" s="46"/>
      <c r="F42" s="46"/>
      <c r="G42" s="47">
        <f t="shared" si="5"/>
        <v>19329.837460581093</v>
      </c>
      <c r="H42" s="47"/>
      <c r="I42" s="8">
        <f t="shared" si="6"/>
        <v>18852.876401847305</v>
      </c>
      <c r="J42" s="9">
        <f t="shared" si="0"/>
        <v>476.96105873378673</v>
      </c>
      <c r="K42" s="10">
        <f t="shared" si="1"/>
        <v>362715.97058518208</v>
      </c>
    </row>
    <row r="43" spans="1:11" ht="15.75" customHeight="1" x14ac:dyDescent="0.25">
      <c r="A43" s="6">
        <f t="shared" si="2"/>
        <v>30</v>
      </c>
      <c r="B43" s="7">
        <f t="shared" si="3"/>
        <v>45689</v>
      </c>
      <c r="C43" s="46">
        <f t="shared" si="4"/>
        <v>362715.97058518208</v>
      </c>
      <c r="D43" s="46"/>
      <c r="E43" s="46"/>
      <c r="F43" s="46"/>
      <c r="G43" s="47">
        <f t="shared" si="5"/>
        <v>19329.837460581093</v>
      </c>
      <c r="H43" s="47"/>
      <c r="I43" s="8">
        <f t="shared" si="6"/>
        <v>18876.442497349617</v>
      </c>
      <c r="J43" s="9">
        <f t="shared" si="0"/>
        <v>453.39496323147756</v>
      </c>
      <c r="K43" s="10">
        <f t="shared" si="1"/>
        <v>343839.52808783244</v>
      </c>
    </row>
    <row r="44" spans="1:11" ht="15.75" customHeight="1" x14ac:dyDescent="0.25">
      <c r="A44" s="6">
        <f t="shared" si="2"/>
        <v>31</v>
      </c>
      <c r="B44" s="7">
        <f t="shared" si="3"/>
        <v>45717</v>
      </c>
      <c r="C44" s="46">
        <f t="shared" si="4"/>
        <v>343839.52808783244</v>
      </c>
      <c r="D44" s="46"/>
      <c r="E44" s="46"/>
      <c r="F44" s="46"/>
      <c r="G44" s="47">
        <f t="shared" si="5"/>
        <v>19329.837460581093</v>
      </c>
      <c r="H44" s="47"/>
      <c r="I44" s="8">
        <f t="shared" si="6"/>
        <v>18900.038050471303</v>
      </c>
      <c r="J44" s="9">
        <f t="shared" si="0"/>
        <v>429.79941010979059</v>
      </c>
      <c r="K44" s="10">
        <f t="shared" si="1"/>
        <v>324939.49003736116</v>
      </c>
    </row>
    <row r="45" spans="1:11" ht="15.75" customHeight="1" x14ac:dyDescent="0.25">
      <c r="A45" s="6">
        <f t="shared" si="2"/>
        <v>32</v>
      </c>
      <c r="B45" s="7">
        <f t="shared" si="3"/>
        <v>45748</v>
      </c>
      <c r="C45" s="46">
        <f t="shared" si="4"/>
        <v>324939.49003736116</v>
      </c>
      <c r="D45" s="46"/>
      <c r="E45" s="46"/>
      <c r="F45" s="46"/>
      <c r="G45" s="47">
        <f t="shared" si="5"/>
        <v>19329.837460581093</v>
      </c>
      <c r="H45" s="47"/>
      <c r="I45" s="8">
        <f t="shared" si="6"/>
        <v>18923.663098034391</v>
      </c>
      <c r="J45" s="9">
        <f t="shared" si="0"/>
        <v>406.17436254670139</v>
      </c>
      <c r="K45" s="10">
        <f t="shared" si="1"/>
        <v>306015.82693932677</v>
      </c>
    </row>
    <row r="46" spans="1:11" ht="15.75" customHeight="1" x14ac:dyDescent="0.25">
      <c r="A46" s="6">
        <f t="shared" si="2"/>
        <v>33</v>
      </c>
      <c r="B46" s="7">
        <f t="shared" si="3"/>
        <v>45778</v>
      </c>
      <c r="C46" s="46">
        <f t="shared" si="4"/>
        <v>306015.82693932677</v>
      </c>
      <c r="D46" s="46"/>
      <c r="E46" s="46"/>
      <c r="F46" s="46"/>
      <c r="G46" s="47">
        <f t="shared" si="5"/>
        <v>19329.837460581093</v>
      </c>
      <c r="H46" s="47"/>
      <c r="I46" s="8">
        <f t="shared" si="6"/>
        <v>18947.317676906936</v>
      </c>
      <c r="J46" s="9">
        <f t="shared" si="0"/>
        <v>382.51978367415842</v>
      </c>
      <c r="K46" s="10">
        <f t="shared" si="1"/>
        <v>287068.50926241983</v>
      </c>
    </row>
    <row r="47" spans="1:11" ht="15.75" customHeight="1" x14ac:dyDescent="0.25">
      <c r="A47" s="6">
        <f t="shared" si="2"/>
        <v>34</v>
      </c>
      <c r="B47" s="7">
        <f t="shared" si="3"/>
        <v>45809</v>
      </c>
      <c r="C47" s="46">
        <f t="shared" si="4"/>
        <v>287068.50926241983</v>
      </c>
      <c r="D47" s="46"/>
      <c r="E47" s="46"/>
      <c r="F47" s="46"/>
      <c r="G47" s="47">
        <f t="shared" si="5"/>
        <v>19329.837460581093</v>
      </c>
      <c r="H47" s="47"/>
      <c r="I47" s="8">
        <f t="shared" si="6"/>
        <v>18971.001824003069</v>
      </c>
      <c r="J47" s="9">
        <f t="shared" si="0"/>
        <v>358.83563657802478</v>
      </c>
      <c r="K47" s="10">
        <f t="shared" si="1"/>
        <v>268097.50743841677</v>
      </c>
    </row>
    <row r="48" spans="1:11" ht="15.75" customHeight="1" x14ac:dyDescent="0.25">
      <c r="A48" s="6">
        <f t="shared" si="2"/>
        <v>35</v>
      </c>
      <c r="B48" s="7">
        <f t="shared" si="3"/>
        <v>45839</v>
      </c>
      <c r="C48" s="46">
        <f t="shared" si="4"/>
        <v>268097.50743841677</v>
      </c>
      <c r="D48" s="46"/>
      <c r="E48" s="46"/>
      <c r="F48" s="46"/>
      <c r="G48" s="47">
        <f t="shared" si="5"/>
        <v>19329.837460581093</v>
      </c>
      <c r="H48" s="47"/>
      <c r="I48" s="8">
        <f t="shared" si="6"/>
        <v>18994.715576283073</v>
      </c>
      <c r="J48" s="9">
        <f t="shared" si="0"/>
        <v>335.12188429802092</v>
      </c>
      <c r="K48" s="10">
        <f t="shared" si="1"/>
        <v>249102.79186213369</v>
      </c>
    </row>
    <row r="49" spans="1:11" ht="15.75" customHeight="1" x14ac:dyDescent="0.25">
      <c r="A49" s="6">
        <f t="shared" si="2"/>
        <v>36</v>
      </c>
      <c r="B49" s="7">
        <f t="shared" si="3"/>
        <v>45870</v>
      </c>
      <c r="C49" s="46">
        <f t="shared" si="4"/>
        <v>249102.79186213369</v>
      </c>
      <c r="D49" s="46"/>
      <c r="E49" s="46"/>
      <c r="F49" s="46"/>
      <c r="G49" s="47">
        <f t="shared" si="5"/>
        <v>19329.837460581093</v>
      </c>
      <c r="H49" s="47"/>
      <c r="I49" s="8">
        <f t="shared" si="6"/>
        <v>19018.458970753425</v>
      </c>
      <c r="J49" s="9">
        <f t="shared" si="0"/>
        <v>311.37848982766712</v>
      </c>
      <c r="K49" s="10">
        <f t="shared" si="1"/>
        <v>230084.33289138027</v>
      </c>
    </row>
    <row r="50" spans="1:11" ht="15.75" customHeight="1" x14ac:dyDescent="0.25">
      <c r="A50" s="6">
        <f t="shared" si="2"/>
        <v>37</v>
      </c>
      <c r="B50" s="7">
        <f t="shared" si="3"/>
        <v>45901</v>
      </c>
      <c r="C50" s="46">
        <f t="shared" si="4"/>
        <v>230084.33289138027</v>
      </c>
      <c r="D50" s="46"/>
      <c r="E50" s="46"/>
      <c r="F50" s="46"/>
      <c r="G50" s="47">
        <f t="shared" si="5"/>
        <v>19329.837460581093</v>
      </c>
      <c r="H50" s="47"/>
      <c r="I50" s="8">
        <f t="shared" si="6"/>
        <v>19042.232044466869</v>
      </c>
      <c r="J50" s="9">
        <f t="shared" si="0"/>
        <v>287.60541611422531</v>
      </c>
      <c r="K50" s="10">
        <f t="shared" si="1"/>
        <v>211042.10084691341</v>
      </c>
    </row>
    <row r="51" spans="1:11" ht="15.75" customHeight="1" x14ac:dyDescent="0.25">
      <c r="A51" s="6">
        <f t="shared" si="2"/>
        <v>38</v>
      </c>
      <c r="B51" s="7">
        <f t="shared" si="3"/>
        <v>45931</v>
      </c>
      <c r="C51" s="46">
        <f t="shared" si="4"/>
        <v>211042.10084691341</v>
      </c>
      <c r="D51" s="46"/>
      <c r="E51" s="46"/>
      <c r="F51" s="46"/>
      <c r="G51" s="47">
        <f t="shared" si="5"/>
        <v>19329.837460581093</v>
      </c>
      <c r="H51" s="47"/>
      <c r="I51" s="8">
        <f>+G51-J51</f>
        <v>19066.034834522452</v>
      </c>
      <c r="J51" s="9">
        <f t="shared" si="0"/>
        <v>263.80262605864175</v>
      </c>
      <c r="K51" s="10">
        <f t="shared" si="1"/>
        <v>191976.06601239095</v>
      </c>
    </row>
    <row r="52" spans="1:11" ht="15.75" customHeight="1" x14ac:dyDescent="0.25">
      <c r="A52" s="6">
        <f t="shared" si="2"/>
        <v>39</v>
      </c>
      <c r="B52" s="7">
        <f t="shared" si="3"/>
        <v>45962</v>
      </c>
      <c r="C52" s="46">
        <f t="shared" si="4"/>
        <v>191976.06601239095</v>
      </c>
      <c r="D52" s="46"/>
      <c r="E52" s="46"/>
      <c r="F52" s="46"/>
      <c r="G52" s="47">
        <f t="shared" si="5"/>
        <v>19329.837460581093</v>
      </c>
      <c r="H52" s="47"/>
      <c r="I52" s="8">
        <f>+G52-J52</f>
        <v>19089.867378065603</v>
      </c>
      <c r="J52" s="9">
        <f t="shared" si="0"/>
        <v>239.97008251548868</v>
      </c>
      <c r="K52" s="10">
        <f t="shared" si="1"/>
        <v>172886.19863432535</v>
      </c>
    </row>
    <row r="53" spans="1:11" ht="15.75" customHeight="1" x14ac:dyDescent="0.25">
      <c r="A53" s="6">
        <f t="shared" si="2"/>
        <v>40</v>
      </c>
      <c r="B53" s="7">
        <f t="shared" si="3"/>
        <v>45992</v>
      </c>
      <c r="C53" s="46">
        <f t="shared" si="4"/>
        <v>172886.19863432535</v>
      </c>
      <c r="D53" s="46"/>
      <c r="E53" s="46"/>
      <c r="F53" s="46"/>
      <c r="G53" s="47">
        <f t="shared" si="5"/>
        <v>19329.837460581093</v>
      </c>
      <c r="H53" s="47"/>
      <c r="I53" s="8">
        <f t="shared" si="6"/>
        <v>19113.729712288186</v>
      </c>
      <c r="J53" s="9">
        <f t="shared" si="0"/>
        <v>216.10774829290668</v>
      </c>
      <c r="K53" s="10">
        <f t="shared" si="1"/>
        <v>153772.46892203717</v>
      </c>
    </row>
    <row r="54" spans="1:11" ht="15.75" customHeight="1" x14ac:dyDescent="0.25">
      <c r="A54" s="6">
        <f t="shared" si="2"/>
        <v>41</v>
      </c>
      <c r="B54" s="7">
        <f t="shared" si="3"/>
        <v>46023</v>
      </c>
      <c r="C54" s="46">
        <f t="shared" si="4"/>
        <v>153772.46892203717</v>
      </c>
      <c r="D54" s="46"/>
      <c r="E54" s="46"/>
      <c r="F54" s="46"/>
      <c r="G54" s="47">
        <f t="shared" si="5"/>
        <v>19329.837460581093</v>
      </c>
      <c r="H54" s="47"/>
      <c r="I54" s="8">
        <f t="shared" si="6"/>
        <v>19137.621874428547</v>
      </c>
      <c r="J54" s="9">
        <f t="shared" si="0"/>
        <v>192.21558615254642</v>
      </c>
      <c r="K54" s="10">
        <f t="shared" si="1"/>
        <v>134634.84704760861</v>
      </c>
    </row>
    <row r="55" spans="1:11" ht="15.75" customHeight="1" x14ac:dyDescent="0.25">
      <c r="A55" s="6">
        <f t="shared" si="2"/>
        <v>42</v>
      </c>
      <c r="B55" s="7">
        <f t="shared" si="3"/>
        <v>46054</v>
      </c>
      <c r="C55" s="46">
        <f t="shared" si="4"/>
        <v>134634.84704760861</v>
      </c>
      <c r="D55" s="46"/>
      <c r="E55" s="46"/>
      <c r="F55" s="46"/>
      <c r="G55" s="47">
        <f t="shared" si="5"/>
        <v>19329.837460581093</v>
      </c>
      <c r="H55" s="47"/>
      <c r="I55" s="8">
        <f t="shared" si="6"/>
        <v>19161.543901771583</v>
      </c>
      <c r="J55" s="9">
        <f t="shared" si="0"/>
        <v>168.29355880951076</v>
      </c>
      <c r="K55" s="10">
        <f t="shared" si="1"/>
        <v>115473.30314583702</v>
      </c>
    </row>
    <row r="56" spans="1:11" ht="15.75" customHeight="1" x14ac:dyDescent="0.25">
      <c r="A56" s="6"/>
      <c r="B56" s="7"/>
      <c r="C56" s="46"/>
      <c r="D56" s="46"/>
      <c r="E56" s="46"/>
      <c r="F56" s="46"/>
      <c r="G56" s="52"/>
      <c r="H56" s="52"/>
      <c r="I56" s="8"/>
      <c r="J56" s="9"/>
      <c r="K56" s="10"/>
    </row>
    <row r="57" spans="1:11" ht="15.75" customHeight="1" x14ac:dyDescent="0.25">
      <c r="A57" s="6"/>
      <c r="B57" s="7"/>
      <c r="C57" s="46"/>
      <c r="D57" s="46"/>
      <c r="E57" s="46"/>
      <c r="F57" s="46"/>
      <c r="G57" s="52"/>
      <c r="H57" s="52"/>
      <c r="I57" s="8"/>
      <c r="J57" s="9"/>
      <c r="K57" s="10"/>
    </row>
    <row r="58" spans="1:11" ht="15.75" customHeight="1" x14ac:dyDescent="0.25">
      <c r="A58" s="6"/>
      <c r="B58" s="7"/>
      <c r="C58" s="46"/>
      <c r="D58" s="46"/>
      <c r="E58" s="46"/>
      <c r="F58" s="46"/>
      <c r="G58" s="52"/>
      <c r="H58" s="52"/>
      <c r="I58" s="8"/>
      <c r="J58" s="9"/>
      <c r="K58" s="10"/>
    </row>
    <row r="59" spans="1:11" ht="15.75" customHeight="1" x14ac:dyDescent="0.25">
      <c r="A59" s="6"/>
      <c r="B59" s="7"/>
      <c r="C59" s="53"/>
      <c r="D59" s="53"/>
      <c r="E59" s="53"/>
      <c r="F59" s="53"/>
      <c r="G59" s="52"/>
      <c r="H59" s="52"/>
      <c r="I59" s="8"/>
      <c r="J59" s="9"/>
      <c r="K59" s="10"/>
    </row>
    <row r="60" spans="1:11" ht="15.75" customHeight="1" x14ac:dyDescent="0.25">
      <c r="A60" s="6"/>
      <c r="B60" s="7"/>
      <c r="C60" s="53"/>
      <c r="D60" s="53"/>
      <c r="E60" s="53"/>
      <c r="F60" s="53"/>
      <c r="G60" s="52"/>
      <c r="H60" s="52"/>
      <c r="I60" s="8"/>
      <c r="J60" s="9"/>
      <c r="K60" s="10"/>
    </row>
    <row r="61" spans="1:11" ht="15.75" customHeight="1" x14ac:dyDescent="0.25">
      <c r="A61" s="6"/>
      <c r="B61" s="7"/>
      <c r="C61" s="53"/>
      <c r="D61" s="53"/>
      <c r="E61" s="53"/>
      <c r="F61" s="53"/>
      <c r="G61" s="52"/>
      <c r="H61" s="52"/>
      <c r="I61" s="8"/>
      <c r="J61" s="9"/>
      <c r="K61" s="10"/>
    </row>
    <row r="62" spans="1:11" ht="15.75" customHeight="1" x14ac:dyDescent="0.25">
      <c r="A62" s="6"/>
      <c r="B62" s="7"/>
      <c r="C62" s="53"/>
      <c r="D62" s="53"/>
      <c r="E62" s="53"/>
      <c r="F62" s="53"/>
      <c r="G62" s="52"/>
      <c r="H62" s="52"/>
      <c r="I62" s="8"/>
      <c r="J62" s="9"/>
      <c r="K62" s="10"/>
    </row>
    <row r="63" spans="1:11" ht="15.75" customHeight="1" x14ac:dyDescent="0.25">
      <c r="A63" s="6"/>
      <c r="B63" s="7"/>
      <c r="C63" s="53"/>
      <c r="D63" s="53"/>
      <c r="E63" s="53"/>
      <c r="F63" s="53"/>
      <c r="G63" s="52"/>
      <c r="H63" s="52"/>
      <c r="I63" s="8"/>
      <c r="J63" s="9"/>
      <c r="K63" s="10"/>
    </row>
    <row r="64" spans="1:11" ht="15.75" customHeight="1" x14ac:dyDescent="0.25">
      <c r="A64" s="6"/>
      <c r="B64" s="7"/>
      <c r="C64" s="53"/>
      <c r="D64" s="53"/>
      <c r="E64" s="53"/>
      <c r="F64" s="53"/>
      <c r="G64" s="52"/>
      <c r="H64" s="52"/>
      <c r="I64" s="8"/>
      <c r="J64" s="9"/>
      <c r="K64" s="10"/>
    </row>
    <row r="65" spans="1:11" ht="15.75" customHeight="1" x14ac:dyDescent="0.25">
      <c r="A65" s="6"/>
      <c r="B65" s="7"/>
      <c r="C65" s="53"/>
      <c r="D65" s="53"/>
      <c r="E65" s="53"/>
      <c r="F65" s="53"/>
      <c r="G65" s="52"/>
      <c r="H65" s="52"/>
      <c r="I65" s="8"/>
      <c r="J65" s="9"/>
      <c r="K65" s="10"/>
    </row>
    <row r="66" spans="1:11" ht="15.75" customHeight="1" x14ac:dyDescent="0.25">
      <c r="A66" s="6"/>
      <c r="B66" s="7"/>
      <c r="C66" s="53"/>
      <c r="D66" s="53"/>
      <c r="E66" s="53"/>
      <c r="F66" s="53"/>
      <c r="G66" s="52"/>
      <c r="H66" s="52"/>
      <c r="I66" s="8"/>
      <c r="J66" s="9"/>
      <c r="K66" s="10"/>
    </row>
    <row r="67" spans="1:11" ht="15.75" customHeight="1" x14ac:dyDescent="0.25">
      <c r="A67" s="6"/>
      <c r="B67" s="7"/>
      <c r="C67" s="53"/>
      <c r="D67" s="53"/>
      <c r="E67" s="53"/>
      <c r="F67" s="53"/>
      <c r="G67" s="52"/>
      <c r="H67" s="52"/>
      <c r="I67" s="8"/>
      <c r="J67" s="9"/>
      <c r="K67" s="10"/>
    </row>
  </sheetData>
  <mergeCells count="133">
    <mergeCell ref="C66:F66"/>
    <mergeCell ref="G66:H66"/>
    <mergeCell ref="C67:F67"/>
    <mergeCell ref="G67:H67"/>
    <mergeCell ref="C59:F59"/>
    <mergeCell ref="G59:H59"/>
    <mergeCell ref="C60:F60"/>
    <mergeCell ref="G60:H60"/>
    <mergeCell ref="C61:F61"/>
    <mergeCell ref="G61:H61"/>
    <mergeCell ref="C62:F62"/>
    <mergeCell ref="G62:H62"/>
    <mergeCell ref="C63:F63"/>
    <mergeCell ref="G63:H63"/>
    <mergeCell ref="C56:F56"/>
    <mergeCell ref="G56:H56"/>
    <mergeCell ref="C57:F57"/>
    <mergeCell ref="G57:H57"/>
    <mergeCell ref="C58:F58"/>
    <mergeCell ref="G58:H58"/>
    <mergeCell ref="C64:F64"/>
    <mergeCell ref="G64:H64"/>
    <mergeCell ref="C65:F65"/>
    <mergeCell ref="G65:H65"/>
    <mergeCell ref="C51:F51"/>
    <mergeCell ref="G51:H51"/>
    <mergeCell ref="C52:F52"/>
    <mergeCell ref="G52:H52"/>
    <mergeCell ref="C53:F53"/>
    <mergeCell ref="G53:H53"/>
    <mergeCell ref="C54:F54"/>
    <mergeCell ref="G54:H54"/>
    <mergeCell ref="C55:F55"/>
    <mergeCell ref="G55:H55"/>
    <mergeCell ref="C50:F50"/>
    <mergeCell ref="G50:H50"/>
    <mergeCell ref="G5:I5"/>
    <mergeCell ref="G6:I6"/>
    <mergeCell ref="G8:I8"/>
    <mergeCell ref="G7:I7"/>
    <mergeCell ref="A1:K3"/>
    <mergeCell ref="G4:K4"/>
    <mergeCell ref="G9:I9"/>
    <mergeCell ref="J9:K9"/>
    <mergeCell ref="J5:K5"/>
    <mergeCell ref="J6:K6"/>
    <mergeCell ref="J7:K7"/>
    <mergeCell ref="C46:F46"/>
    <mergeCell ref="G46:H46"/>
    <mergeCell ref="C47:F47"/>
    <mergeCell ref="G47:H47"/>
    <mergeCell ref="C48:F48"/>
    <mergeCell ref="G48:H48"/>
    <mergeCell ref="C49:F49"/>
    <mergeCell ref="G49:H49"/>
    <mergeCell ref="C41:F41"/>
    <mergeCell ref="G41:H41"/>
    <mergeCell ref="C42:F42"/>
    <mergeCell ref="G42:H42"/>
    <mergeCell ref="C43:F43"/>
    <mergeCell ref="G43:H43"/>
    <mergeCell ref="C44:F44"/>
    <mergeCell ref="G44:H44"/>
    <mergeCell ref="C45:F45"/>
    <mergeCell ref="G45:H45"/>
    <mergeCell ref="C36:F36"/>
    <mergeCell ref="G36:H36"/>
    <mergeCell ref="C37:F37"/>
    <mergeCell ref="G37:H37"/>
    <mergeCell ref="C38:F38"/>
    <mergeCell ref="G38:H38"/>
    <mergeCell ref="C39:F39"/>
    <mergeCell ref="G39:H39"/>
    <mergeCell ref="C40:F40"/>
    <mergeCell ref="G40:H40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J8:K8"/>
    <mergeCell ref="C13:F13"/>
    <mergeCell ref="G13:H13"/>
    <mergeCell ref="C14:F14"/>
    <mergeCell ref="G14:H14"/>
    <mergeCell ref="C15:F15"/>
    <mergeCell ref="G15:H15"/>
    <mergeCell ref="A9:C9"/>
    <mergeCell ref="D9:E9"/>
    <mergeCell ref="A4:E4"/>
    <mergeCell ref="A5:C5"/>
    <mergeCell ref="D5:E5"/>
    <mergeCell ref="A6:C6"/>
    <mergeCell ref="D6:E6"/>
    <mergeCell ref="A7:C7"/>
    <mergeCell ref="D7:E7"/>
    <mergeCell ref="A8:C8"/>
    <mergeCell ref="D8:E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H61"/>
  <sheetViews>
    <sheetView tabSelected="1" zoomScale="145" zoomScaleNormal="145" workbookViewId="0">
      <selection activeCell="H62" sqref="H62"/>
    </sheetView>
  </sheetViews>
  <sheetFormatPr baseColWidth="10" defaultColWidth="8.88671875" defaultRowHeight="13.2" x14ac:dyDescent="0.25"/>
  <cols>
    <col min="1" max="1" width="10.44140625" customWidth="1"/>
    <col min="2" max="2" width="13.44140625" customWidth="1"/>
    <col min="3" max="3" width="17.77734375" customWidth="1"/>
    <col min="4" max="4" width="13.33203125" customWidth="1"/>
    <col min="5" max="5" width="22.21875" customWidth="1"/>
    <col min="6" max="7" width="12.77734375" customWidth="1"/>
    <col min="8" max="8" width="18.21875" customWidth="1"/>
  </cols>
  <sheetData>
    <row r="1" spans="1:8" x14ac:dyDescent="0.25">
      <c r="A1" s="54" t="s">
        <v>35</v>
      </c>
      <c r="B1" s="54"/>
      <c r="C1" s="54"/>
      <c r="D1" s="54"/>
      <c r="E1" s="54"/>
      <c r="F1" s="54"/>
      <c r="G1" s="54"/>
      <c r="H1" s="54"/>
    </row>
    <row r="2" spans="1:8" x14ac:dyDescent="0.25">
      <c r="A2" s="54"/>
      <c r="B2" s="54"/>
      <c r="C2" s="54"/>
      <c r="D2" s="54"/>
      <c r="E2" s="54"/>
      <c r="F2" s="54"/>
      <c r="G2" s="54"/>
      <c r="H2" s="54"/>
    </row>
    <row r="3" spans="1:8" x14ac:dyDescent="0.25">
      <c r="A3" s="54"/>
      <c r="B3" s="54"/>
      <c r="C3" s="54"/>
      <c r="D3" s="54"/>
      <c r="E3" s="54"/>
      <c r="F3" s="54"/>
      <c r="G3" s="54"/>
      <c r="H3" s="54"/>
    </row>
    <row r="4" spans="1:8" ht="16.95" customHeight="1" x14ac:dyDescent="0.25">
      <c r="A4" s="57" t="s">
        <v>36</v>
      </c>
      <c r="B4" s="57"/>
      <c r="C4" s="57"/>
      <c r="D4" s="57" t="s">
        <v>42</v>
      </c>
      <c r="E4" s="57"/>
      <c r="F4" s="57"/>
      <c r="G4" s="57"/>
      <c r="H4" s="57"/>
    </row>
    <row r="5" spans="1:8" ht="13.2" customHeight="1" x14ac:dyDescent="0.25">
      <c r="A5" s="56" t="s">
        <v>37</v>
      </c>
      <c r="B5" s="56"/>
      <c r="C5" s="69">
        <v>900000</v>
      </c>
      <c r="D5" s="69"/>
      <c r="E5" s="21" t="s">
        <v>43</v>
      </c>
      <c r="F5" s="70">
        <f>+F6/4</f>
        <v>9146.9807814509495</v>
      </c>
      <c r="G5" s="15"/>
      <c r="H5" s="14"/>
    </row>
    <row r="6" spans="1:8" ht="13.2" customHeight="1" x14ac:dyDescent="0.25">
      <c r="A6" s="56" t="s">
        <v>38</v>
      </c>
      <c r="B6" s="56"/>
      <c r="C6" s="61">
        <v>1.4999999999999999E-2</v>
      </c>
      <c r="D6" s="61"/>
      <c r="E6" s="21" t="s">
        <v>44</v>
      </c>
      <c r="F6" s="70">
        <f>-PMT(C6/12,C8,C5,0)</f>
        <v>36587.923125803798</v>
      </c>
      <c r="G6" s="15"/>
      <c r="H6" s="14"/>
    </row>
    <row r="7" spans="1:8" ht="13.2" customHeight="1" x14ac:dyDescent="0.25">
      <c r="A7" s="56" t="s">
        <v>39</v>
      </c>
      <c r="B7" s="56"/>
      <c r="C7" s="62">
        <v>2.5</v>
      </c>
      <c r="D7" s="62"/>
      <c r="E7" s="21" t="s">
        <v>45</v>
      </c>
      <c r="F7" s="70">
        <f>+F8-C5</f>
        <v>14698.078145094914</v>
      </c>
      <c r="G7" s="18"/>
      <c r="H7" s="14"/>
    </row>
    <row r="8" spans="1:8" ht="13.2" customHeight="1" x14ac:dyDescent="0.25">
      <c r="A8" s="56" t="s">
        <v>40</v>
      </c>
      <c r="B8" s="56"/>
      <c r="C8" s="58">
        <v>25</v>
      </c>
      <c r="D8" s="58"/>
      <c r="E8" s="65" t="s">
        <v>46</v>
      </c>
      <c r="F8" s="70">
        <f>+F6*C8</f>
        <v>914698.07814509491</v>
      </c>
      <c r="G8" s="15"/>
      <c r="H8" s="14"/>
    </row>
    <row r="9" spans="1:8" ht="13.2" customHeight="1" x14ac:dyDescent="0.25">
      <c r="A9" s="56" t="s">
        <v>41</v>
      </c>
      <c r="B9" s="56"/>
      <c r="C9" s="68">
        <v>44774</v>
      </c>
      <c r="D9" s="68"/>
      <c r="E9" s="60"/>
      <c r="F9" s="60"/>
      <c r="G9" s="60"/>
      <c r="H9" s="60"/>
    </row>
    <row r="12" spans="1:8" ht="22.8" x14ac:dyDescent="0.25">
      <c r="A12" s="20" t="s">
        <v>47</v>
      </c>
      <c r="B12" s="20" t="s">
        <v>48</v>
      </c>
      <c r="C12" s="20" t="s">
        <v>49</v>
      </c>
      <c r="D12" s="20" t="s">
        <v>50</v>
      </c>
      <c r="E12" s="20" t="s">
        <v>51</v>
      </c>
      <c r="F12" s="20" t="s">
        <v>52</v>
      </c>
      <c r="G12" s="20" t="s">
        <v>53</v>
      </c>
      <c r="H12" s="20" t="s">
        <v>54</v>
      </c>
    </row>
    <row r="13" spans="1:8" x14ac:dyDescent="0.25">
      <c r="A13" s="35">
        <v>1</v>
      </c>
      <c r="B13" s="66">
        <f>+EDATE(C9,1)</f>
        <v>44805</v>
      </c>
      <c r="C13" s="71">
        <f>+C5</f>
        <v>900000</v>
      </c>
      <c r="D13" s="71">
        <f>+$F$6</f>
        <v>36587.923125803798</v>
      </c>
      <c r="E13" s="71">
        <f>+D13-F13</f>
        <v>35462.923125803798</v>
      </c>
      <c r="F13" s="71">
        <f>+C13*$C$6/12</f>
        <v>1125</v>
      </c>
      <c r="G13" s="71">
        <v>0</v>
      </c>
      <c r="H13" s="71">
        <f>+C13-E13-Table1[[#This Row],[Zusätzliche Zahlung]]</f>
        <v>864537.07687419618</v>
      </c>
    </row>
    <row r="14" spans="1:8" x14ac:dyDescent="0.25">
      <c r="A14" s="36">
        <f>+A13+1</f>
        <v>2</v>
      </c>
      <c r="B14" s="67">
        <f>+EDATE(B13,1)</f>
        <v>44835</v>
      </c>
      <c r="C14" s="72">
        <f>+H13</f>
        <v>864537.07687419618</v>
      </c>
      <c r="D14" s="72">
        <f t="shared" ref="D14:D61" si="0">+$F$6</f>
        <v>36587.923125803798</v>
      </c>
      <c r="E14" s="72">
        <f>+D14-F14</f>
        <v>35507.251779711056</v>
      </c>
      <c r="F14" s="72">
        <f t="shared" ref="F14:F54" si="1">+C14*$C$6/12</f>
        <v>1080.6713460927451</v>
      </c>
      <c r="G14" s="72">
        <v>0</v>
      </c>
      <c r="H14" s="72">
        <f>+C14-E14-Table1[[#This Row],[Zusätzliche Zahlung]]</f>
        <v>829029.82509448507</v>
      </c>
    </row>
    <row r="15" spans="1:8" x14ac:dyDescent="0.25">
      <c r="A15" s="35">
        <f t="shared" ref="A15:A61" si="2">+A14+1</f>
        <v>3</v>
      </c>
      <c r="B15" s="66">
        <f t="shared" ref="B15:B61" si="3">+EDATE(B14,1)</f>
        <v>44866</v>
      </c>
      <c r="C15" s="71">
        <f t="shared" ref="C15:C54" si="4">+H14</f>
        <v>829029.82509448507</v>
      </c>
      <c r="D15" s="71">
        <f t="shared" si="0"/>
        <v>36587.923125803798</v>
      </c>
      <c r="E15" s="71">
        <f t="shared" ref="E15:E54" si="5">+D15-F15</f>
        <v>35551.635844435688</v>
      </c>
      <c r="F15" s="71">
        <f t="shared" si="1"/>
        <v>1036.2872813681063</v>
      </c>
      <c r="G15" s="71">
        <v>0</v>
      </c>
      <c r="H15" s="71">
        <f>+C15-E15-Table1[[#This Row],[Zusätzliche Zahlung]]</f>
        <v>793478.18925004941</v>
      </c>
    </row>
    <row r="16" spans="1:8" x14ac:dyDescent="0.25">
      <c r="A16" s="36">
        <f t="shared" si="2"/>
        <v>4</v>
      </c>
      <c r="B16" s="67">
        <f t="shared" si="3"/>
        <v>44896</v>
      </c>
      <c r="C16" s="72">
        <f t="shared" si="4"/>
        <v>793478.18925004941</v>
      </c>
      <c r="D16" s="72">
        <f t="shared" si="0"/>
        <v>36587.923125803798</v>
      </c>
      <c r="E16" s="72">
        <f t="shared" si="5"/>
        <v>35596.075389241239</v>
      </c>
      <c r="F16" s="72">
        <f t="shared" si="1"/>
        <v>991.84773656256175</v>
      </c>
      <c r="G16" s="72">
        <v>0</v>
      </c>
      <c r="H16" s="72">
        <f>+C16-E16-Table1[[#This Row],[Zusätzliche Zahlung]]</f>
        <v>757882.1138608082</v>
      </c>
    </row>
    <row r="17" spans="1:8" x14ac:dyDescent="0.25">
      <c r="A17" s="35">
        <f t="shared" si="2"/>
        <v>5</v>
      </c>
      <c r="B17" s="66">
        <f t="shared" si="3"/>
        <v>44927</v>
      </c>
      <c r="C17" s="71">
        <f t="shared" si="4"/>
        <v>757882.1138608082</v>
      </c>
      <c r="D17" s="71">
        <f t="shared" si="0"/>
        <v>36587.923125803798</v>
      </c>
      <c r="E17" s="71">
        <f t="shared" si="5"/>
        <v>35640.570483477786</v>
      </c>
      <c r="F17" s="71">
        <f t="shared" si="1"/>
        <v>947.35264232601014</v>
      </c>
      <c r="G17" s="71">
        <v>0</v>
      </c>
      <c r="H17" s="71">
        <f>+C17-E17-Table1[[#This Row],[Zusätzliche Zahlung]]</f>
        <v>722241.54337733041</v>
      </c>
    </row>
    <row r="18" spans="1:8" x14ac:dyDescent="0.25">
      <c r="A18" s="36">
        <f t="shared" si="2"/>
        <v>6</v>
      </c>
      <c r="B18" s="67">
        <f t="shared" si="3"/>
        <v>44958</v>
      </c>
      <c r="C18" s="72">
        <f t="shared" si="4"/>
        <v>722241.54337733041</v>
      </c>
      <c r="D18" s="72">
        <f t="shared" si="0"/>
        <v>36587.923125803798</v>
      </c>
      <c r="E18" s="72">
        <f t="shared" si="5"/>
        <v>35685.121196582135</v>
      </c>
      <c r="F18" s="72">
        <f t="shared" si="1"/>
        <v>902.80192922166304</v>
      </c>
      <c r="G18" s="72">
        <v>0</v>
      </c>
      <c r="H18" s="72">
        <f>+C18-E18-Table1[[#This Row],[Zusätzliche Zahlung]]</f>
        <v>686556.42218074831</v>
      </c>
    </row>
    <row r="19" spans="1:8" x14ac:dyDescent="0.25">
      <c r="A19" s="35">
        <f t="shared" si="2"/>
        <v>7</v>
      </c>
      <c r="B19" s="66">
        <f t="shared" si="3"/>
        <v>44986</v>
      </c>
      <c r="C19" s="71">
        <f t="shared" si="4"/>
        <v>686556.42218074831</v>
      </c>
      <c r="D19" s="71">
        <f t="shared" si="0"/>
        <v>36587.923125803798</v>
      </c>
      <c r="E19" s="71">
        <f t="shared" si="5"/>
        <v>35729.727598077865</v>
      </c>
      <c r="F19" s="71">
        <f t="shared" si="1"/>
        <v>858.19552772593534</v>
      </c>
      <c r="G19" s="71">
        <v>0</v>
      </c>
      <c r="H19" s="71">
        <f>+C19-E19-Table1[[#This Row],[Zusätzliche Zahlung]]</f>
        <v>650826.69458267046</v>
      </c>
    </row>
    <row r="20" spans="1:8" x14ac:dyDescent="0.25">
      <c r="A20" s="36">
        <f t="shared" si="2"/>
        <v>8</v>
      </c>
      <c r="B20" s="67">
        <f t="shared" si="3"/>
        <v>45017</v>
      </c>
      <c r="C20" s="72">
        <f t="shared" si="4"/>
        <v>650826.69458267046</v>
      </c>
      <c r="D20" s="72">
        <f t="shared" si="0"/>
        <v>36587.923125803798</v>
      </c>
      <c r="E20" s="72">
        <f t="shared" si="5"/>
        <v>35774.38975757546</v>
      </c>
      <c r="F20" s="72">
        <f t="shared" si="1"/>
        <v>813.53336822833808</v>
      </c>
      <c r="G20" s="72">
        <v>0</v>
      </c>
      <c r="H20" s="72">
        <f>+C20-E20-Table1[[#This Row],[Zusätzliche Zahlung]]</f>
        <v>615052.30482509499</v>
      </c>
    </row>
    <row r="21" spans="1:8" x14ac:dyDescent="0.25">
      <c r="A21" s="35">
        <f t="shared" si="2"/>
        <v>9</v>
      </c>
      <c r="B21" s="66">
        <f t="shared" si="3"/>
        <v>45047</v>
      </c>
      <c r="C21" s="71">
        <f t="shared" si="4"/>
        <v>615052.30482509499</v>
      </c>
      <c r="D21" s="71">
        <f t="shared" si="0"/>
        <v>36587.923125803798</v>
      </c>
      <c r="E21" s="71">
        <f t="shared" si="5"/>
        <v>35819.107744772431</v>
      </c>
      <c r="F21" s="71">
        <f t="shared" si="1"/>
        <v>768.8153810313687</v>
      </c>
      <c r="G21" s="71">
        <v>0</v>
      </c>
      <c r="H21" s="71">
        <f>+C21-E21-Table1[[#This Row],[Zusätzliche Zahlung]]</f>
        <v>579233.19708032254</v>
      </c>
    </row>
    <row r="22" spans="1:8" x14ac:dyDescent="0.25">
      <c r="A22" s="36">
        <f t="shared" si="2"/>
        <v>10</v>
      </c>
      <c r="B22" s="67">
        <f t="shared" si="3"/>
        <v>45078</v>
      </c>
      <c r="C22" s="72">
        <f t="shared" si="4"/>
        <v>579233.19708032254</v>
      </c>
      <c r="D22" s="72">
        <f t="shared" si="0"/>
        <v>36587.923125803798</v>
      </c>
      <c r="E22" s="72">
        <f t="shared" si="5"/>
        <v>35863.881629453397</v>
      </c>
      <c r="F22" s="72">
        <f t="shared" si="1"/>
        <v>724.04149635040312</v>
      </c>
      <c r="G22" s="72">
        <v>0</v>
      </c>
      <c r="H22" s="72">
        <f>+C22-E22-Table1[[#This Row],[Zusätzliche Zahlung]]</f>
        <v>543369.31545086915</v>
      </c>
    </row>
    <row r="23" spans="1:8" x14ac:dyDescent="0.25">
      <c r="A23" s="35">
        <f t="shared" si="2"/>
        <v>11</v>
      </c>
      <c r="B23" s="66">
        <f t="shared" si="3"/>
        <v>45108</v>
      </c>
      <c r="C23" s="71">
        <f t="shared" si="4"/>
        <v>543369.31545086915</v>
      </c>
      <c r="D23" s="71">
        <f t="shared" si="0"/>
        <v>36587.923125803798</v>
      </c>
      <c r="E23" s="71">
        <f t="shared" si="5"/>
        <v>35908.711481490209</v>
      </c>
      <c r="F23" s="71">
        <f t="shared" si="1"/>
        <v>679.21164431358636</v>
      </c>
      <c r="G23" s="71">
        <v>0</v>
      </c>
      <c r="H23" s="71">
        <f>+C23-E23-Table1[[#This Row],[Zusätzliche Zahlung]]</f>
        <v>507460.60396937892</v>
      </c>
    </row>
    <row r="24" spans="1:8" x14ac:dyDescent="0.25">
      <c r="A24" s="36">
        <f t="shared" si="2"/>
        <v>12</v>
      </c>
      <c r="B24" s="67">
        <f t="shared" si="3"/>
        <v>45139</v>
      </c>
      <c r="C24" s="72">
        <f t="shared" si="4"/>
        <v>507460.60396937892</v>
      </c>
      <c r="D24" s="72">
        <f t="shared" si="0"/>
        <v>36587.923125803798</v>
      </c>
      <c r="E24" s="72">
        <f t="shared" si="5"/>
        <v>35953.597370842072</v>
      </c>
      <c r="F24" s="72">
        <f t="shared" si="1"/>
        <v>634.32575496172365</v>
      </c>
      <c r="G24" s="72">
        <v>0</v>
      </c>
      <c r="H24" s="72">
        <f>+C24-E24-Table1[[#This Row],[Zusätzliche Zahlung]]</f>
        <v>471507.00659853686</v>
      </c>
    </row>
    <row r="25" spans="1:8" x14ac:dyDescent="0.25">
      <c r="A25" s="35">
        <f t="shared" si="2"/>
        <v>13</v>
      </c>
      <c r="B25" s="66">
        <f t="shared" si="3"/>
        <v>45170</v>
      </c>
      <c r="C25" s="71">
        <f t="shared" si="4"/>
        <v>471507.00659853686</v>
      </c>
      <c r="D25" s="71">
        <f t="shared" si="0"/>
        <v>36587.923125803798</v>
      </c>
      <c r="E25" s="71">
        <f t="shared" si="5"/>
        <v>35998.539367555626</v>
      </c>
      <c r="F25" s="71">
        <f t="shared" si="1"/>
        <v>589.38375824817103</v>
      </c>
      <c r="G25" s="71">
        <v>0</v>
      </c>
      <c r="H25" s="71">
        <f>+C25-E25-Table1[[#This Row],[Zusätzliche Zahlung]]</f>
        <v>435508.46723098122</v>
      </c>
    </row>
    <row r="26" spans="1:8" x14ac:dyDescent="0.25">
      <c r="A26" s="36">
        <f t="shared" si="2"/>
        <v>14</v>
      </c>
      <c r="B26" s="67">
        <f t="shared" si="3"/>
        <v>45200</v>
      </c>
      <c r="C26" s="72">
        <f t="shared" si="4"/>
        <v>435508.46723098122</v>
      </c>
      <c r="D26" s="72">
        <f t="shared" si="0"/>
        <v>36587.923125803798</v>
      </c>
      <c r="E26" s="72">
        <f t="shared" si="5"/>
        <v>36043.537541765072</v>
      </c>
      <c r="F26" s="72">
        <f t="shared" si="1"/>
        <v>544.38558403872651</v>
      </c>
      <c r="G26" s="72">
        <v>0</v>
      </c>
      <c r="H26" s="72">
        <f>+C26-E26-Table1[[#This Row],[Zusätzliche Zahlung]]</f>
        <v>399464.92968921614</v>
      </c>
    </row>
    <row r="27" spans="1:8" x14ac:dyDescent="0.25">
      <c r="A27" s="35">
        <f t="shared" si="2"/>
        <v>15</v>
      </c>
      <c r="B27" s="66">
        <f t="shared" si="3"/>
        <v>45231</v>
      </c>
      <c r="C27" s="71">
        <f t="shared" si="4"/>
        <v>399464.92968921614</v>
      </c>
      <c r="D27" s="71">
        <f t="shared" si="0"/>
        <v>36587.923125803798</v>
      </c>
      <c r="E27" s="71">
        <f t="shared" si="5"/>
        <v>36088.591963692277</v>
      </c>
      <c r="F27" s="71">
        <f t="shared" si="1"/>
        <v>499.33116211152014</v>
      </c>
      <c r="G27" s="71">
        <v>0</v>
      </c>
      <c r="H27" s="71">
        <f>+C27-E27-Table1[[#This Row],[Zusätzliche Zahlung]]</f>
        <v>363376.33772552386</v>
      </c>
    </row>
    <row r="28" spans="1:8" x14ac:dyDescent="0.25">
      <c r="A28" s="36">
        <f t="shared" si="2"/>
        <v>16</v>
      </c>
      <c r="B28" s="67">
        <f t="shared" si="3"/>
        <v>45261</v>
      </c>
      <c r="C28" s="72">
        <f t="shared" si="4"/>
        <v>363376.33772552386</v>
      </c>
      <c r="D28" s="72">
        <f t="shared" si="0"/>
        <v>36587.923125803798</v>
      </c>
      <c r="E28" s="72">
        <f t="shared" si="5"/>
        <v>36133.702703646893</v>
      </c>
      <c r="F28" s="72">
        <f t="shared" si="1"/>
        <v>454.22042215690482</v>
      </c>
      <c r="G28" s="72">
        <v>0</v>
      </c>
      <c r="H28" s="72">
        <f>+C28-E28-Table1[[#This Row],[Zusätzliche Zahlung]]</f>
        <v>327242.63502187695</v>
      </c>
    </row>
    <row r="29" spans="1:8" x14ac:dyDescent="0.25">
      <c r="A29" s="35">
        <f t="shared" si="2"/>
        <v>17</v>
      </c>
      <c r="B29" s="66">
        <f t="shared" si="3"/>
        <v>45292</v>
      </c>
      <c r="C29" s="71">
        <f t="shared" si="4"/>
        <v>327242.63502187695</v>
      </c>
      <c r="D29" s="71">
        <f t="shared" si="0"/>
        <v>36587.923125803798</v>
      </c>
      <c r="E29" s="71">
        <f t="shared" si="5"/>
        <v>36178.869832026452</v>
      </c>
      <c r="F29" s="71">
        <f t="shared" si="1"/>
        <v>409.0532937773462</v>
      </c>
      <c r="G29" s="71">
        <v>0</v>
      </c>
      <c r="H29" s="71">
        <f>+C29-E29-Table1[[#This Row],[Zusätzliche Zahlung]]</f>
        <v>291063.76518985047</v>
      </c>
    </row>
    <row r="30" spans="1:8" x14ac:dyDescent="0.25">
      <c r="A30" s="36">
        <f t="shared" si="2"/>
        <v>18</v>
      </c>
      <c r="B30" s="67">
        <f t="shared" si="3"/>
        <v>45323</v>
      </c>
      <c r="C30" s="72">
        <f t="shared" si="4"/>
        <v>291063.76518985047</v>
      </c>
      <c r="D30" s="72">
        <f t="shared" si="0"/>
        <v>36587.923125803798</v>
      </c>
      <c r="E30" s="72">
        <f t="shared" si="5"/>
        <v>36224.093419316487</v>
      </c>
      <c r="F30" s="72">
        <f t="shared" si="1"/>
        <v>363.8297064873131</v>
      </c>
      <c r="G30" s="72">
        <v>0</v>
      </c>
      <c r="H30" s="72">
        <f>+C30-E30-Table1[[#This Row],[Zusätzliche Zahlung]]</f>
        <v>254839.67177053398</v>
      </c>
    </row>
    <row r="31" spans="1:8" x14ac:dyDescent="0.25">
      <c r="A31" s="35">
        <f t="shared" si="2"/>
        <v>19</v>
      </c>
      <c r="B31" s="66">
        <f t="shared" si="3"/>
        <v>45352</v>
      </c>
      <c r="C31" s="71">
        <f t="shared" si="4"/>
        <v>254839.67177053398</v>
      </c>
      <c r="D31" s="71">
        <f t="shared" si="0"/>
        <v>36587.923125803798</v>
      </c>
      <c r="E31" s="71">
        <f t="shared" si="5"/>
        <v>36269.373536090628</v>
      </c>
      <c r="F31" s="71">
        <f t="shared" si="1"/>
        <v>318.54958971316745</v>
      </c>
      <c r="G31" s="71">
        <v>0</v>
      </c>
      <c r="H31" s="71">
        <f>+C31-E31-Table1[[#This Row],[Zusätzliche Zahlung]]</f>
        <v>218570.29823444335</v>
      </c>
    </row>
    <row r="32" spans="1:8" x14ac:dyDescent="0.25">
      <c r="A32" s="36">
        <f t="shared" si="2"/>
        <v>20</v>
      </c>
      <c r="B32" s="67">
        <f t="shared" si="3"/>
        <v>45383</v>
      </c>
      <c r="C32" s="72">
        <f t="shared" si="4"/>
        <v>218570.29823444335</v>
      </c>
      <c r="D32" s="72">
        <f t="shared" si="0"/>
        <v>36587.923125803798</v>
      </c>
      <c r="E32" s="72">
        <f t="shared" si="5"/>
        <v>36314.710253010744</v>
      </c>
      <c r="F32" s="72">
        <f t="shared" si="1"/>
        <v>273.21287279305415</v>
      </c>
      <c r="G32" s="72">
        <v>0</v>
      </c>
      <c r="H32" s="72">
        <f>+C32-E32-Table1[[#This Row],[Zusätzliche Zahlung]]</f>
        <v>182255.58798143262</v>
      </c>
    </row>
    <row r="33" spans="1:8" x14ac:dyDescent="0.25">
      <c r="A33" s="35">
        <f t="shared" si="2"/>
        <v>21</v>
      </c>
      <c r="B33" s="66">
        <f t="shared" si="3"/>
        <v>45413</v>
      </c>
      <c r="C33" s="71">
        <f t="shared" si="4"/>
        <v>182255.58798143262</v>
      </c>
      <c r="D33" s="71">
        <f t="shared" si="0"/>
        <v>36587.923125803798</v>
      </c>
      <c r="E33" s="71">
        <f t="shared" si="5"/>
        <v>36360.103640827008</v>
      </c>
      <c r="F33" s="71">
        <f t="shared" si="1"/>
        <v>227.81948497679079</v>
      </c>
      <c r="G33" s="71">
        <v>0</v>
      </c>
      <c r="H33" s="71">
        <f>+C33-E33-Table1[[#This Row],[Zusätzliche Zahlung]]</f>
        <v>145895.48434060562</v>
      </c>
    </row>
    <row r="34" spans="1:8" x14ac:dyDescent="0.25">
      <c r="A34" s="36">
        <f t="shared" si="2"/>
        <v>22</v>
      </c>
      <c r="B34" s="67">
        <f t="shared" si="3"/>
        <v>45444</v>
      </c>
      <c r="C34" s="72">
        <f t="shared" si="4"/>
        <v>145895.48434060562</v>
      </c>
      <c r="D34" s="72">
        <f t="shared" si="0"/>
        <v>36587.923125803798</v>
      </c>
      <c r="E34" s="72">
        <f t="shared" si="5"/>
        <v>36405.553770378043</v>
      </c>
      <c r="F34" s="72">
        <f t="shared" si="1"/>
        <v>182.36935542575702</v>
      </c>
      <c r="G34" s="72">
        <v>0</v>
      </c>
      <c r="H34" s="72">
        <f>+C34-E34-Table1[[#This Row],[Zusätzliche Zahlung]]</f>
        <v>109489.93057022757</v>
      </c>
    </row>
    <row r="35" spans="1:8" x14ac:dyDescent="0.25">
      <c r="A35" s="35">
        <f t="shared" si="2"/>
        <v>23</v>
      </c>
      <c r="B35" s="66">
        <f t="shared" si="3"/>
        <v>45474</v>
      </c>
      <c r="C35" s="71">
        <f t="shared" si="4"/>
        <v>109489.93057022757</v>
      </c>
      <c r="D35" s="71">
        <f t="shared" si="0"/>
        <v>36587.923125803798</v>
      </c>
      <c r="E35" s="71">
        <f t="shared" si="5"/>
        <v>36451.06071259101</v>
      </c>
      <c r="F35" s="71">
        <f t="shared" si="1"/>
        <v>136.86241321278445</v>
      </c>
      <c r="G35" s="71">
        <v>0</v>
      </c>
      <c r="H35" s="71">
        <f>+C35-E35-Table1[[#This Row],[Zusätzliche Zahlung]]</f>
        <v>73038.869857636571</v>
      </c>
    </row>
    <row r="36" spans="1:8" x14ac:dyDescent="0.25">
      <c r="A36" s="36">
        <f t="shared" si="2"/>
        <v>24</v>
      </c>
      <c r="B36" s="67">
        <f t="shared" si="3"/>
        <v>45505</v>
      </c>
      <c r="C36" s="72">
        <f t="shared" si="4"/>
        <v>73038.869857636571</v>
      </c>
      <c r="D36" s="72">
        <f t="shared" si="0"/>
        <v>36587.923125803798</v>
      </c>
      <c r="E36" s="72">
        <f t="shared" si="5"/>
        <v>36496.624538481752</v>
      </c>
      <c r="F36" s="72">
        <f t="shared" si="1"/>
        <v>91.298587322045705</v>
      </c>
      <c r="G36" s="72">
        <v>0</v>
      </c>
      <c r="H36" s="72">
        <f>+C36-E36-Table1[[#This Row],[Zusätzliche Zahlung]]</f>
        <v>36542.245319154819</v>
      </c>
    </row>
    <row r="37" spans="1:8" x14ac:dyDescent="0.25">
      <c r="A37" s="35">
        <f t="shared" si="2"/>
        <v>25</v>
      </c>
      <c r="B37" s="66">
        <f t="shared" si="3"/>
        <v>45536</v>
      </c>
      <c r="C37" s="71">
        <f t="shared" si="4"/>
        <v>36542.245319154819</v>
      </c>
      <c r="D37" s="71">
        <f t="shared" si="0"/>
        <v>36587.923125803798</v>
      </c>
      <c r="E37" s="71">
        <f t="shared" si="5"/>
        <v>36542.245319154856</v>
      </c>
      <c r="F37" s="71">
        <f t="shared" si="1"/>
        <v>45.677806648943523</v>
      </c>
      <c r="G37" s="71">
        <v>0</v>
      </c>
      <c r="H37" s="71">
        <f>+C37-E37-Table1[[#This Row],[Zusätzliche Zahlung]]</f>
        <v>-3.637978807091713E-11</v>
      </c>
    </row>
    <row r="38" spans="1:8" x14ac:dyDescent="0.25">
      <c r="A38" s="36">
        <f t="shared" si="2"/>
        <v>26</v>
      </c>
      <c r="B38" s="67">
        <f t="shared" si="3"/>
        <v>45566</v>
      </c>
      <c r="C38" s="72">
        <f t="shared" si="4"/>
        <v>-3.637978807091713E-11</v>
      </c>
      <c r="D38" s="72">
        <f t="shared" si="0"/>
        <v>36587.923125803798</v>
      </c>
      <c r="E38" s="72">
        <f t="shared" si="5"/>
        <v>36587.923125803798</v>
      </c>
      <c r="F38" s="72">
        <f t="shared" si="1"/>
        <v>-4.5474735088646408E-14</v>
      </c>
      <c r="G38" s="72">
        <v>0</v>
      </c>
      <c r="H38" s="72">
        <f>+C38-E38-Table1[[#This Row],[Zusätzliche Zahlung]]</f>
        <v>-36587.923125803834</v>
      </c>
    </row>
    <row r="39" spans="1:8" x14ac:dyDescent="0.25">
      <c r="A39" s="35">
        <f t="shared" si="2"/>
        <v>27</v>
      </c>
      <c r="B39" s="66">
        <f t="shared" si="3"/>
        <v>45597</v>
      </c>
      <c r="C39" s="71">
        <f t="shared" si="4"/>
        <v>-36587.923125803834</v>
      </c>
      <c r="D39" s="71">
        <f t="shared" si="0"/>
        <v>36587.923125803798</v>
      </c>
      <c r="E39" s="71">
        <f t="shared" si="5"/>
        <v>36633.658029711056</v>
      </c>
      <c r="F39" s="71">
        <f t="shared" si="1"/>
        <v>-45.73490390725479</v>
      </c>
      <c r="G39" s="71">
        <v>0</v>
      </c>
      <c r="H39" s="71">
        <f>+C39-E39-Table1[[#This Row],[Zusätzliche Zahlung]]</f>
        <v>-73221.581155514898</v>
      </c>
    </row>
    <row r="40" spans="1:8" x14ac:dyDescent="0.25">
      <c r="A40" s="36">
        <f t="shared" si="2"/>
        <v>28</v>
      </c>
      <c r="B40" s="67">
        <f t="shared" si="3"/>
        <v>45627</v>
      </c>
      <c r="C40" s="72">
        <f t="shared" si="4"/>
        <v>-73221.581155514898</v>
      </c>
      <c r="D40" s="72">
        <f t="shared" si="0"/>
        <v>36587.923125803798</v>
      </c>
      <c r="E40" s="72">
        <f t="shared" si="5"/>
        <v>36679.450102248193</v>
      </c>
      <c r="F40" s="72">
        <f t="shared" si="1"/>
        <v>-91.526976444393611</v>
      </c>
      <c r="G40" s="72">
        <v>0</v>
      </c>
      <c r="H40" s="72">
        <f>+C40-E40-Table1[[#This Row],[Zusätzliche Zahlung]]</f>
        <v>-109901.0312577631</v>
      </c>
    </row>
    <row r="41" spans="1:8" x14ac:dyDescent="0.25">
      <c r="A41" s="35">
        <f t="shared" si="2"/>
        <v>29</v>
      </c>
      <c r="B41" s="66">
        <f t="shared" si="3"/>
        <v>45658</v>
      </c>
      <c r="C41" s="71">
        <f t="shared" si="4"/>
        <v>-109901.0312577631</v>
      </c>
      <c r="D41" s="71">
        <f t="shared" si="0"/>
        <v>36587.923125803798</v>
      </c>
      <c r="E41" s="71">
        <f t="shared" si="5"/>
        <v>36725.299414876004</v>
      </c>
      <c r="F41" s="71">
        <f t="shared" si="1"/>
        <v>-137.37628907220386</v>
      </c>
      <c r="G41" s="71">
        <v>0</v>
      </c>
      <c r="H41" s="71">
        <f>+C41-E41-Table1[[#This Row],[Zusätzliche Zahlung]]</f>
        <v>-146626.3306726391</v>
      </c>
    </row>
    <row r="42" spans="1:8" x14ac:dyDescent="0.25">
      <c r="A42" s="36">
        <f t="shared" si="2"/>
        <v>30</v>
      </c>
      <c r="B42" s="67">
        <f t="shared" si="3"/>
        <v>45689</v>
      </c>
      <c r="C42" s="72">
        <f t="shared" si="4"/>
        <v>-146626.3306726391</v>
      </c>
      <c r="D42" s="72">
        <f t="shared" si="0"/>
        <v>36587.923125803798</v>
      </c>
      <c r="E42" s="72">
        <f t="shared" si="5"/>
        <v>36771.206039144599</v>
      </c>
      <c r="F42" s="72">
        <f t="shared" si="1"/>
        <v>-183.2829133407989</v>
      </c>
      <c r="G42" s="72">
        <v>0</v>
      </c>
      <c r="H42" s="72">
        <f>+C42-E42-Table1[[#This Row],[Zusätzliche Zahlung]]</f>
        <v>-183397.5367117837</v>
      </c>
    </row>
    <row r="43" spans="1:8" x14ac:dyDescent="0.25">
      <c r="A43" s="35">
        <f t="shared" si="2"/>
        <v>31</v>
      </c>
      <c r="B43" s="66">
        <f t="shared" si="3"/>
        <v>45717</v>
      </c>
      <c r="C43" s="71">
        <f t="shared" si="4"/>
        <v>-183397.5367117837</v>
      </c>
      <c r="D43" s="71">
        <f t="shared" si="0"/>
        <v>36587.923125803798</v>
      </c>
      <c r="E43" s="71">
        <f t="shared" si="5"/>
        <v>36817.170046693529</v>
      </c>
      <c r="F43" s="71">
        <f t="shared" si="1"/>
        <v>-229.24692088972961</v>
      </c>
      <c r="G43" s="71">
        <v>0</v>
      </c>
      <c r="H43" s="71">
        <f>+C43-E43-Table1[[#This Row],[Zusätzliche Zahlung]]</f>
        <v>-220214.70675847723</v>
      </c>
    </row>
    <row r="44" spans="1:8" x14ac:dyDescent="0.25">
      <c r="A44" s="36">
        <f t="shared" si="2"/>
        <v>32</v>
      </c>
      <c r="B44" s="67">
        <f t="shared" si="3"/>
        <v>45748</v>
      </c>
      <c r="C44" s="72">
        <f t="shared" si="4"/>
        <v>-220214.70675847723</v>
      </c>
      <c r="D44" s="72">
        <f t="shared" si="0"/>
        <v>36587.923125803798</v>
      </c>
      <c r="E44" s="72">
        <f t="shared" si="5"/>
        <v>36863.191509251898</v>
      </c>
      <c r="F44" s="72">
        <f t="shared" si="1"/>
        <v>-275.26838344809653</v>
      </c>
      <c r="G44" s="72">
        <v>0</v>
      </c>
      <c r="H44" s="72">
        <f>+C44-E44-Table1[[#This Row],[Zusätzliche Zahlung]]</f>
        <v>-257077.89826772912</v>
      </c>
    </row>
    <row r="45" spans="1:8" x14ac:dyDescent="0.25">
      <c r="A45" s="35">
        <f t="shared" si="2"/>
        <v>33</v>
      </c>
      <c r="B45" s="66">
        <f t="shared" si="3"/>
        <v>45778</v>
      </c>
      <c r="C45" s="71">
        <f t="shared" si="4"/>
        <v>-257077.89826772912</v>
      </c>
      <c r="D45" s="71">
        <f t="shared" si="0"/>
        <v>36587.923125803798</v>
      </c>
      <c r="E45" s="71">
        <f t="shared" si="5"/>
        <v>36909.270498638456</v>
      </c>
      <c r="F45" s="71">
        <f t="shared" si="1"/>
        <v>-321.34737283466137</v>
      </c>
      <c r="G45" s="71">
        <v>0</v>
      </c>
      <c r="H45" s="71">
        <f>+C45-E45-Table1[[#This Row],[Zusätzliche Zahlung]]</f>
        <v>-293987.1687663676</v>
      </c>
    </row>
    <row r="46" spans="1:8" x14ac:dyDescent="0.25">
      <c r="A46" s="36">
        <f t="shared" si="2"/>
        <v>34</v>
      </c>
      <c r="B46" s="67">
        <f t="shared" si="3"/>
        <v>45809</v>
      </c>
      <c r="C46" s="72">
        <f t="shared" si="4"/>
        <v>-293987.1687663676</v>
      </c>
      <c r="D46" s="72">
        <f t="shared" si="0"/>
        <v>36587.923125803798</v>
      </c>
      <c r="E46" s="72">
        <f t="shared" si="5"/>
        <v>36955.407086761756</v>
      </c>
      <c r="F46" s="72">
        <f t="shared" si="1"/>
        <v>-367.48396095795948</v>
      </c>
      <c r="G46" s="72">
        <v>0</v>
      </c>
      <c r="H46" s="72">
        <f>+C46-E46-Table1[[#This Row],[Zusätzliche Zahlung]]</f>
        <v>-330942.57585312938</v>
      </c>
    </row>
    <row r="47" spans="1:8" x14ac:dyDescent="0.25">
      <c r="A47" s="35">
        <f t="shared" si="2"/>
        <v>35</v>
      </c>
      <c r="B47" s="66">
        <f t="shared" si="3"/>
        <v>45839</v>
      </c>
      <c r="C47" s="71">
        <f t="shared" si="4"/>
        <v>-330942.57585312938</v>
      </c>
      <c r="D47" s="71">
        <f t="shared" si="0"/>
        <v>36587.923125803798</v>
      </c>
      <c r="E47" s="71">
        <f t="shared" si="5"/>
        <v>37001.601345620213</v>
      </c>
      <c r="F47" s="71">
        <f t="shared" si="1"/>
        <v>-413.67821981641168</v>
      </c>
      <c r="G47" s="71">
        <v>0</v>
      </c>
      <c r="H47" s="71">
        <f>+C47-E47-Table1[[#This Row],[Zusätzliche Zahlung]]</f>
        <v>-367944.17719874962</v>
      </c>
    </row>
    <row r="48" spans="1:8" x14ac:dyDescent="0.25">
      <c r="A48" s="36">
        <f t="shared" si="2"/>
        <v>36</v>
      </c>
      <c r="B48" s="67">
        <f t="shared" si="3"/>
        <v>45870</v>
      </c>
      <c r="C48" s="72">
        <f t="shared" si="4"/>
        <v>-367944.17719874962</v>
      </c>
      <c r="D48" s="72">
        <f t="shared" si="0"/>
        <v>36587.923125803798</v>
      </c>
      <c r="E48" s="72">
        <f t="shared" si="5"/>
        <v>37047.853347302233</v>
      </c>
      <c r="F48" s="72">
        <f t="shared" si="1"/>
        <v>-459.93022149843699</v>
      </c>
      <c r="G48" s="72">
        <v>0</v>
      </c>
      <c r="H48" s="72">
        <f>+C48-E48-Table1[[#This Row],[Zusätzliche Zahlung]]</f>
        <v>-404992.03054605186</v>
      </c>
    </row>
    <row r="49" spans="1:8" x14ac:dyDescent="0.25">
      <c r="A49" s="35">
        <f t="shared" si="2"/>
        <v>37</v>
      </c>
      <c r="B49" s="66">
        <f t="shared" si="3"/>
        <v>45901</v>
      </c>
      <c r="C49" s="71">
        <f t="shared" si="4"/>
        <v>-404992.03054605186</v>
      </c>
      <c r="D49" s="71">
        <f t="shared" si="0"/>
        <v>36587.923125803798</v>
      </c>
      <c r="E49" s="71">
        <f t="shared" si="5"/>
        <v>37094.163163986363</v>
      </c>
      <c r="F49" s="71">
        <f t="shared" si="1"/>
        <v>-506.24003818256483</v>
      </c>
      <c r="G49" s="71">
        <v>0</v>
      </c>
      <c r="H49" s="71">
        <f>+C49-E49-Table1[[#This Row],[Zusätzliche Zahlung]]</f>
        <v>-442086.19371003821</v>
      </c>
    </row>
    <row r="50" spans="1:8" x14ac:dyDescent="0.25">
      <c r="A50" s="36">
        <f t="shared" si="2"/>
        <v>38</v>
      </c>
      <c r="B50" s="67">
        <f t="shared" si="3"/>
        <v>45931</v>
      </c>
      <c r="C50" s="72">
        <f t="shared" si="4"/>
        <v>-442086.19371003821</v>
      </c>
      <c r="D50" s="72">
        <f t="shared" si="0"/>
        <v>36587.923125803798</v>
      </c>
      <c r="E50" s="72">
        <f t="shared" si="5"/>
        <v>37140.530867941343</v>
      </c>
      <c r="F50" s="72">
        <f t="shared" si="1"/>
        <v>-552.60774213754769</v>
      </c>
      <c r="G50" s="72">
        <v>0</v>
      </c>
      <c r="H50" s="72">
        <f>+C50-E50-Table1[[#This Row],[Zusätzliche Zahlung]]</f>
        <v>-479226.72457797953</v>
      </c>
    </row>
    <row r="51" spans="1:8" x14ac:dyDescent="0.25">
      <c r="A51" s="35">
        <f t="shared" si="2"/>
        <v>39</v>
      </c>
      <c r="B51" s="66">
        <f t="shared" si="3"/>
        <v>45962</v>
      </c>
      <c r="C51" s="71">
        <f t="shared" si="4"/>
        <v>-479226.72457797953</v>
      </c>
      <c r="D51" s="71">
        <f t="shared" si="0"/>
        <v>36587.923125803798</v>
      </c>
      <c r="E51" s="71">
        <f t="shared" si="5"/>
        <v>37186.956531526273</v>
      </c>
      <c r="F51" s="71">
        <f t="shared" si="1"/>
        <v>-599.03340572247441</v>
      </c>
      <c r="G51" s="71">
        <v>0</v>
      </c>
      <c r="H51" s="71">
        <f>+C51-E51-Table1[[#This Row],[Zusätzliche Zahlung]]</f>
        <v>-516413.68110950582</v>
      </c>
    </row>
    <row r="52" spans="1:8" x14ac:dyDescent="0.25">
      <c r="A52" s="36">
        <f t="shared" si="2"/>
        <v>40</v>
      </c>
      <c r="B52" s="67">
        <f t="shared" si="3"/>
        <v>45992</v>
      </c>
      <c r="C52" s="72">
        <f t="shared" si="4"/>
        <v>-516413.68110950582</v>
      </c>
      <c r="D52" s="72">
        <f t="shared" si="0"/>
        <v>36587.923125803798</v>
      </c>
      <c r="E52" s="72">
        <f t="shared" si="5"/>
        <v>37233.44022719068</v>
      </c>
      <c r="F52" s="72">
        <f t="shared" si="1"/>
        <v>-645.51710138688225</v>
      </c>
      <c r="G52" s="72">
        <v>0</v>
      </c>
      <c r="H52" s="72">
        <f>+C52-E52-Table1[[#This Row],[Zusätzliche Zahlung]]</f>
        <v>-553647.12133669655</v>
      </c>
    </row>
    <row r="53" spans="1:8" x14ac:dyDescent="0.25">
      <c r="A53" s="35">
        <f t="shared" si="2"/>
        <v>41</v>
      </c>
      <c r="B53" s="66">
        <f t="shared" si="3"/>
        <v>46023</v>
      </c>
      <c r="C53" s="71">
        <f t="shared" si="4"/>
        <v>-553647.12133669655</v>
      </c>
      <c r="D53" s="71">
        <f t="shared" si="0"/>
        <v>36587.923125803798</v>
      </c>
      <c r="E53" s="71">
        <f t="shared" si="5"/>
        <v>37279.982027474667</v>
      </c>
      <c r="F53" s="71">
        <f t="shared" si="1"/>
        <v>-692.05890167087057</v>
      </c>
      <c r="G53" s="71">
        <v>0</v>
      </c>
      <c r="H53" s="71">
        <f>+C53-E53-Table1[[#This Row],[Zusätzliche Zahlung]]</f>
        <v>-590927.10336417123</v>
      </c>
    </row>
    <row r="54" spans="1:8" x14ac:dyDescent="0.25">
      <c r="A54" s="36">
        <f t="shared" si="2"/>
        <v>42</v>
      </c>
      <c r="B54" s="67">
        <f t="shared" si="3"/>
        <v>46054</v>
      </c>
      <c r="C54" s="72">
        <f t="shared" si="4"/>
        <v>-590927.10336417123</v>
      </c>
      <c r="D54" s="72">
        <f t="shared" si="0"/>
        <v>36587.923125803798</v>
      </c>
      <c r="E54" s="72">
        <f t="shared" si="5"/>
        <v>37326.582005009011</v>
      </c>
      <c r="F54" s="72">
        <f t="shared" si="1"/>
        <v>-738.65887920521402</v>
      </c>
      <c r="G54" s="72">
        <v>0</v>
      </c>
      <c r="H54" s="72">
        <f>+C54-E54-Table1[[#This Row],[Zusätzliche Zahlung]]</f>
        <v>-628253.68536918028</v>
      </c>
    </row>
    <row r="55" spans="1:8" x14ac:dyDescent="0.25">
      <c r="A55" s="35">
        <f t="shared" si="2"/>
        <v>43</v>
      </c>
      <c r="B55" s="66">
        <f t="shared" si="3"/>
        <v>46082</v>
      </c>
      <c r="C55" s="71">
        <f t="shared" ref="C55:C61" si="6">+H54</f>
        <v>-628253.68536918028</v>
      </c>
      <c r="D55" s="71">
        <f t="shared" si="0"/>
        <v>36587.923125803798</v>
      </c>
      <c r="E55" s="71">
        <f t="shared" ref="E55:E61" si="7">+D55-F55</f>
        <v>37373.240232515273</v>
      </c>
      <c r="F55" s="71">
        <f t="shared" ref="F55:F61" si="8">+C55*$C$6/12</f>
        <v>-785.31710671147539</v>
      </c>
      <c r="G55" s="71">
        <v>0</v>
      </c>
      <c r="H55" s="71">
        <f>+C55-E55-Table1[[#This Row],[Zusätzliche Zahlung]]</f>
        <v>-665626.92560169555</v>
      </c>
    </row>
    <row r="56" spans="1:8" x14ac:dyDescent="0.25">
      <c r="A56" s="36">
        <f t="shared" si="2"/>
        <v>44</v>
      </c>
      <c r="B56" s="67">
        <f t="shared" si="3"/>
        <v>46113</v>
      </c>
      <c r="C56" s="72">
        <f t="shared" si="6"/>
        <v>-665626.92560169555</v>
      </c>
      <c r="D56" s="72">
        <f t="shared" si="0"/>
        <v>36587.923125803798</v>
      </c>
      <c r="E56" s="72">
        <f t="shared" si="7"/>
        <v>37419.956782805915</v>
      </c>
      <c r="F56" s="72">
        <f t="shared" si="8"/>
        <v>-832.03365700211941</v>
      </c>
      <c r="G56" s="72">
        <v>0</v>
      </c>
      <c r="H56" s="72">
        <f>+C56-E56-Table1[[#This Row],[Zusätzliche Zahlung]]</f>
        <v>-703046.88238450151</v>
      </c>
    </row>
    <row r="57" spans="1:8" x14ac:dyDescent="0.25">
      <c r="A57" s="35">
        <f t="shared" si="2"/>
        <v>45</v>
      </c>
      <c r="B57" s="66">
        <f t="shared" si="3"/>
        <v>46143</v>
      </c>
      <c r="C57" s="71">
        <f t="shared" si="6"/>
        <v>-703046.88238450151</v>
      </c>
      <c r="D57" s="71">
        <f t="shared" si="0"/>
        <v>36587.923125803798</v>
      </c>
      <c r="E57" s="71">
        <f t="shared" si="7"/>
        <v>37466.731728784427</v>
      </c>
      <c r="F57" s="71">
        <f t="shared" si="8"/>
        <v>-878.8086029806268</v>
      </c>
      <c r="G57" s="71">
        <v>0</v>
      </c>
      <c r="H57" s="71">
        <f>+C57-E57-Table1[[#This Row],[Zusätzliche Zahlung]]</f>
        <v>-740513.6141132859</v>
      </c>
    </row>
    <row r="58" spans="1:8" x14ac:dyDescent="0.25">
      <c r="A58" s="36">
        <f t="shared" si="2"/>
        <v>46</v>
      </c>
      <c r="B58" s="67">
        <f t="shared" si="3"/>
        <v>46174</v>
      </c>
      <c r="C58" s="72">
        <f t="shared" si="6"/>
        <v>-740513.6141132859</v>
      </c>
      <c r="D58" s="72">
        <f t="shared" si="0"/>
        <v>36587.923125803798</v>
      </c>
      <c r="E58" s="72">
        <f t="shared" si="7"/>
        <v>37513.565143445405</v>
      </c>
      <c r="F58" s="72">
        <f t="shared" si="8"/>
        <v>-925.64201764160737</v>
      </c>
      <c r="G58" s="72">
        <v>0</v>
      </c>
      <c r="H58" s="72">
        <f>+C58-E58-Table1[[#This Row],[Zusätzliche Zahlung]]</f>
        <v>-778027.1792567313</v>
      </c>
    </row>
    <row r="59" spans="1:8" x14ac:dyDescent="0.25">
      <c r="A59" s="35">
        <f t="shared" si="2"/>
        <v>47</v>
      </c>
      <c r="B59" s="66">
        <f t="shared" si="3"/>
        <v>46204</v>
      </c>
      <c r="C59" s="71">
        <f t="shared" si="6"/>
        <v>-778027.1792567313</v>
      </c>
      <c r="D59" s="71">
        <f t="shared" si="0"/>
        <v>36587.923125803798</v>
      </c>
      <c r="E59" s="71">
        <f t="shared" si="7"/>
        <v>37560.457099874715</v>
      </c>
      <c r="F59" s="71">
        <f t="shared" si="8"/>
        <v>-972.53397407091416</v>
      </c>
      <c r="G59" s="71">
        <v>0</v>
      </c>
      <c r="H59" s="71">
        <f>+C59-E59-Table1[[#This Row],[Zusätzliche Zahlung]]</f>
        <v>-815587.63635660603</v>
      </c>
    </row>
    <row r="60" spans="1:8" x14ac:dyDescent="0.25">
      <c r="A60" s="36">
        <f t="shared" si="2"/>
        <v>48</v>
      </c>
      <c r="B60" s="67">
        <f t="shared" si="3"/>
        <v>46235</v>
      </c>
      <c r="C60" s="72">
        <f t="shared" si="6"/>
        <v>-815587.63635660603</v>
      </c>
      <c r="D60" s="72">
        <f t="shared" si="0"/>
        <v>36587.923125803798</v>
      </c>
      <c r="E60" s="72">
        <f t="shared" si="7"/>
        <v>37607.407671249559</v>
      </c>
      <c r="F60" s="72">
        <f t="shared" si="8"/>
        <v>-1019.4845454457576</v>
      </c>
      <c r="G60" s="72">
        <v>0</v>
      </c>
      <c r="H60" s="72">
        <f>+C60-E60-Table1[[#This Row],[Zusätzliche Zahlung]]</f>
        <v>-853195.04402785562</v>
      </c>
    </row>
    <row r="61" spans="1:8" x14ac:dyDescent="0.25">
      <c r="A61" s="35">
        <f t="shared" si="2"/>
        <v>49</v>
      </c>
      <c r="B61" s="66">
        <f t="shared" si="3"/>
        <v>46266</v>
      </c>
      <c r="C61" s="71">
        <f t="shared" si="6"/>
        <v>-853195.04402785562</v>
      </c>
      <c r="D61" s="71">
        <f t="shared" si="0"/>
        <v>36587.923125803798</v>
      </c>
      <c r="E61" s="71">
        <f t="shared" si="7"/>
        <v>37654.416930838619</v>
      </c>
      <c r="F61" s="71">
        <f t="shared" si="8"/>
        <v>-1066.4938050348194</v>
      </c>
      <c r="G61" s="71">
        <v>0</v>
      </c>
      <c r="H61" s="71">
        <f>+C61-E61-Table1[[#This Row],[Zusätzliche Zahlung]]</f>
        <v>-890849.46095869422</v>
      </c>
    </row>
  </sheetData>
  <mergeCells count="14">
    <mergeCell ref="A1:H3"/>
    <mergeCell ref="C5:D5"/>
    <mergeCell ref="A9:B9"/>
    <mergeCell ref="A4:C4"/>
    <mergeCell ref="C8:D8"/>
    <mergeCell ref="C9:D9"/>
    <mergeCell ref="E9:H9"/>
    <mergeCell ref="C6:D6"/>
    <mergeCell ref="C7:D7"/>
    <mergeCell ref="D4:H4"/>
    <mergeCell ref="A5:B5"/>
    <mergeCell ref="A6:B6"/>
    <mergeCell ref="A7:B7"/>
    <mergeCell ref="A8:B8"/>
  </mergeCell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249977111117893"/>
  </sheetPr>
  <dimension ref="A1:H54"/>
  <sheetViews>
    <sheetView zoomScale="145" zoomScaleNormal="145" workbookViewId="0">
      <selection activeCell="D28" sqref="D28"/>
    </sheetView>
  </sheetViews>
  <sheetFormatPr baseColWidth="10" defaultColWidth="8.88671875" defaultRowHeight="13.2" x14ac:dyDescent="0.25"/>
  <cols>
    <col min="1" max="1" width="14.33203125" customWidth="1"/>
    <col min="2" max="2" width="15.44140625" customWidth="1"/>
    <col min="3" max="3" width="17.77734375" customWidth="1"/>
    <col min="4" max="4" width="13.33203125" customWidth="1"/>
    <col min="5" max="5" width="18.6640625" bestFit="1" customWidth="1"/>
    <col min="6" max="6" width="12.77734375" customWidth="1"/>
    <col min="7" max="7" width="18.21875" customWidth="1"/>
    <col min="8" max="8" width="12.77734375" customWidth="1"/>
  </cols>
  <sheetData>
    <row r="1" spans="1:8" ht="13.2" customHeight="1" x14ac:dyDescent="0.25">
      <c r="A1" s="54" t="s">
        <v>29</v>
      </c>
      <c r="B1" s="54"/>
      <c r="C1" s="54"/>
      <c r="D1" s="54"/>
      <c r="E1" s="54"/>
      <c r="F1" s="54"/>
      <c r="G1" s="54"/>
      <c r="H1" s="54"/>
    </row>
    <row r="2" spans="1:8" ht="13.2" customHeight="1" x14ac:dyDescent="0.25">
      <c r="A2" s="54"/>
      <c r="B2" s="54"/>
      <c r="C2" s="54"/>
      <c r="D2" s="54"/>
      <c r="E2" s="54"/>
      <c r="F2" s="54"/>
      <c r="G2" s="54"/>
      <c r="H2" s="54"/>
    </row>
    <row r="3" spans="1:8" ht="13.2" customHeight="1" x14ac:dyDescent="0.25">
      <c r="A3" s="54"/>
      <c r="B3" s="54"/>
      <c r="C3" s="54"/>
      <c r="D3" s="54"/>
      <c r="E3" s="54"/>
      <c r="F3" s="54"/>
      <c r="G3" s="54"/>
      <c r="H3" s="54"/>
    </row>
    <row r="4" spans="1:8" ht="16.95" customHeight="1" x14ac:dyDescent="0.25">
      <c r="A4" s="57" t="s">
        <v>21</v>
      </c>
      <c r="B4" s="57"/>
      <c r="C4" s="57"/>
      <c r="D4" s="57" t="s">
        <v>22</v>
      </c>
      <c r="E4" s="57"/>
      <c r="F4" s="57"/>
      <c r="G4" s="57"/>
    </row>
    <row r="5" spans="1:8" ht="13.2" customHeight="1" x14ac:dyDescent="0.25">
      <c r="A5" s="63" t="s">
        <v>30</v>
      </c>
      <c r="B5" s="63"/>
      <c r="C5" s="55">
        <v>400000</v>
      </c>
      <c r="D5" s="55"/>
      <c r="E5" s="21" t="s">
        <v>31</v>
      </c>
      <c r="F5" s="26">
        <v>100000</v>
      </c>
      <c r="G5" s="64"/>
      <c r="H5" s="64"/>
    </row>
    <row r="6" spans="1:8" ht="13.2" customHeight="1" x14ac:dyDescent="0.25">
      <c r="A6" s="63" t="s">
        <v>32</v>
      </c>
      <c r="B6" s="63"/>
      <c r="C6" s="13">
        <f>+C5-F5</f>
        <v>300000</v>
      </c>
      <c r="D6" s="13"/>
      <c r="E6" s="21" t="s">
        <v>33</v>
      </c>
      <c r="F6" s="23">
        <f>+C7/12</f>
        <v>1.25E-3</v>
      </c>
      <c r="G6" s="64"/>
      <c r="H6" s="64"/>
    </row>
    <row r="7" spans="1:8" ht="13.2" customHeight="1" x14ac:dyDescent="0.25">
      <c r="A7" s="63" t="s">
        <v>13</v>
      </c>
      <c r="B7" s="63"/>
      <c r="C7" s="16">
        <v>1.4999999999999999E-2</v>
      </c>
      <c r="D7" s="16"/>
      <c r="E7" s="21" t="s">
        <v>17</v>
      </c>
      <c r="F7" s="25">
        <f>+-PMT(F6,C9,C6)</f>
        <v>7336.4600243356244</v>
      </c>
      <c r="G7" s="64"/>
      <c r="H7" s="64"/>
    </row>
    <row r="8" spans="1:8" ht="13.2" customHeight="1" x14ac:dyDescent="0.25">
      <c r="A8" s="63" t="s">
        <v>14</v>
      </c>
      <c r="B8" s="63"/>
      <c r="C8" s="17">
        <v>3.5</v>
      </c>
      <c r="D8" s="17"/>
      <c r="E8" s="21" t="s">
        <v>18</v>
      </c>
      <c r="F8" s="27">
        <f>+F9-C6</f>
        <v>8131.3210220962064</v>
      </c>
      <c r="G8" s="64"/>
      <c r="H8" s="64"/>
    </row>
    <row r="9" spans="1:8" ht="13.2" customHeight="1" x14ac:dyDescent="0.25">
      <c r="A9" s="63" t="s">
        <v>15</v>
      </c>
      <c r="B9" s="63"/>
      <c r="C9" s="19">
        <f>+C8*12</f>
        <v>42</v>
      </c>
      <c r="D9" s="19"/>
      <c r="E9" s="21" t="s">
        <v>19</v>
      </c>
      <c r="F9" s="26">
        <f>+F7*C9</f>
        <v>308131.32102209621</v>
      </c>
      <c r="G9" s="64"/>
      <c r="H9" s="64"/>
    </row>
    <row r="10" spans="1:8" ht="13.2" customHeight="1" x14ac:dyDescent="0.25">
      <c r="A10" s="63" t="s">
        <v>10</v>
      </c>
      <c r="B10" s="63"/>
      <c r="C10" s="59">
        <v>44774</v>
      </c>
      <c r="D10" s="59"/>
      <c r="E10" s="24"/>
      <c r="F10" s="24"/>
      <c r="G10" s="64"/>
      <c r="H10" s="64"/>
    </row>
    <row r="12" spans="1:8" x14ac:dyDescent="0.25">
      <c r="A12" s="22" t="s">
        <v>23</v>
      </c>
      <c r="B12" s="22" t="s">
        <v>24</v>
      </c>
      <c r="C12" s="22" t="s">
        <v>20</v>
      </c>
      <c r="D12" s="22" t="s">
        <v>25</v>
      </c>
      <c r="E12" s="22" t="s">
        <v>26</v>
      </c>
      <c r="F12" s="22" t="s">
        <v>27</v>
      </c>
      <c r="G12" s="22" t="s">
        <v>34</v>
      </c>
      <c r="H12" s="22" t="s">
        <v>28</v>
      </c>
    </row>
    <row r="13" spans="1:8" x14ac:dyDescent="0.2">
      <c r="A13" s="30">
        <v>1</v>
      </c>
      <c r="B13" s="28">
        <f>+EDATE(C10,1)</f>
        <v>44805</v>
      </c>
      <c r="C13" s="31">
        <f>+C6</f>
        <v>300000</v>
      </c>
      <c r="D13" s="32">
        <f>+$F$7</f>
        <v>7336.4600243356244</v>
      </c>
      <c r="E13" s="32">
        <f t="shared" ref="E13:E54" si="0">+D13-F13</f>
        <v>6961.4600243356244</v>
      </c>
      <c r="F13" s="32">
        <f t="shared" ref="F13:F54" si="1">+C13*$F$6</f>
        <v>375</v>
      </c>
      <c r="G13" s="32">
        <v>0</v>
      </c>
      <c r="H13" s="32">
        <f t="shared" ref="H13:H54" si="2">+C13-E13-G13</f>
        <v>293038.5399756644</v>
      </c>
    </row>
    <row r="14" spans="1:8" x14ac:dyDescent="0.2">
      <c r="A14" s="33">
        <f>+A13+1</f>
        <v>2</v>
      </c>
      <c r="B14" s="29">
        <f>+EDATE(B13,1)</f>
        <v>44835</v>
      </c>
      <c r="C14" s="34">
        <f>+H13</f>
        <v>293038.5399756644</v>
      </c>
      <c r="D14" s="34">
        <f>+D13</f>
        <v>7336.4600243356244</v>
      </c>
      <c r="E14" s="34">
        <f t="shared" si="0"/>
        <v>6970.1618493660444</v>
      </c>
      <c r="F14" s="34">
        <f t="shared" si="1"/>
        <v>366.29817496958049</v>
      </c>
      <c r="G14" s="34">
        <v>0</v>
      </c>
      <c r="H14" s="34">
        <f t="shared" si="2"/>
        <v>286068.37812629837</v>
      </c>
    </row>
    <row r="15" spans="1:8" x14ac:dyDescent="0.2">
      <c r="A15" s="30">
        <f t="shared" ref="A15:A54" si="3">+A14+1</f>
        <v>3</v>
      </c>
      <c r="B15" s="28">
        <f>+EDATE(B14,1)</f>
        <v>44866</v>
      </c>
      <c r="C15" s="31">
        <f t="shared" ref="C15:C54" si="4">+H14</f>
        <v>286068.37812629837</v>
      </c>
      <c r="D15" s="32">
        <f t="shared" ref="D15:D54" si="5">+D14</f>
        <v>7336.4600243356244</v>
      </c>
      <c r="E15" s="32">
        <f t="shared" si="0"/>
        <v>6978.8745516777517</v>
      </c>
      <c r="F15" s="32">
        <f t="shared" si="1"/>
        <v>357.58547265787297</v>
      </c>
      <c r="G15" s="32">
        <v>0</v>
      </c>
      <c r="H15" s="32">
        <f t="shared" si="2"/>
        <v>279089.50357462064</v>
      </c>
    </row>
    <row r="16" spans="1:8" x14ac:dyDescent="0.2">
      <c r="A16" s="33">
        <f t="shared" si="3"/>
        <v>4</v>
      </c>
      <c r="B16" s="29">
        <f>+EDATE(B15,1)</f>
        <v>44896</v>
      </c>
      <c r="C16" s="34">
        <f t="shared" si="4"/>
        <v>279089.50357462064</v>
      </c>
      <c r="D16" s="34">
        <f t="shared" si="5"/>
        <v>7336.4600243356244</v>
      </c>
      <c r="E16" s="34">
        <f t="shared" si="0"/>
        <v>6987.5981448673483</v>
      </c>
      <c r="F16" s="34">
        <f t="shared" si="1"/>
        <v>348.86187946827579</v>
      </c>
      <c r="G16" s="34">
        <v>0</v>
      </c>
      <c r="H16" s="34">
        <f t="shared" si="2"/>
        <v>272101.9054297533</v>
      </c>
    </row>
    <row r="17" spans="1:8" x14ac:dyDescent="0.2">
      <c r="A17" s="30">
        <f t="shared" si="3"/>
        <v>5</v>
      </c>
      <c r="B17" s="28">
        <f>+EDATE(B16,1)</f>
        <v>44927</v>
      </c>
      <c r="C17" s="31">
        <f t="shared" si="4"/>
        <v>272101.9054297533</v>
      </c>
      <c r="D17" s="32">
        <f t="shared" si="5"/>
        <v>7336.4600243356244</v>
      </c>
      <c r="E17" s="32">
        <f t="shared" si="0"/>
        <v>6996.3326425484329</v>
      </c>
      <c r="F17" s="32">
        <f t="shared" si="1"/>
        <v>340.12738178719161</v>
      </c>
      <c r="G17" s="32">
        <v>0</v>
      </c>
      <c r="H17" s="32">
        <f t="shared" si="2"/>
        <v>265105.57278720487</v>
      </c>
    </row>
    <row r="18" spans="1:8" x14ac:dyDescent="0.2">
      <c r="A18" s="33">
        <f t="shared" si="3"/>
        <v>6</v>
      </c>
      <c r="B18" s="29">
        <f t="shared" ref="B18:B54" si="6">+EDATE(B17,1)</f>
        <v>44958</v>
      </c>
      <c r="C18" s="34">
        <f t="shared" si="4"/>
        <v>265105.57278720487</v>
      </c>
      <c r="D18" s="34">
        <f t="shared" si="5"/>
        <v>7336.4600243356244</v>
      </c>
      <c r="E18" s="34">
        <f t="shared" si="0"/>
        <v>7005.078058351618</v>
      </c>
      <c r="F18" s="34">
        <f t="shared" si="1"/>
        <v>331.38196598400611</v>
      </c>
      <c r="G18" s="34">
        <v>0</v>
      </c>
      <c r="H18" s="34">
        <f t="shared" si="2"/>
        <v>258100.49472885326</v>
      </c>
    </row>
    <row r="19" spans="1:8" x14ac:dyDescent="0.2">
      <c r="A19" s="30">
        <f t="shared" si="3"/>
        <v>7</v>
      </c>
      <c r="B19" s="28">
        <f t="shared" si="6"/>
        <v>44986</v>
      </c>
      <c r="C19" s="31">
        <f t="shared" si="4"/>
        <v>258100.49472885326</v>
      </c>
      <c r="D19" s="32">
        <f t="shared" si="5"/>
        <v>7336.4600243356244</v>
      </c>
      <c r="E19" s="32">
        <f t="shared" si="0"/>
        <v>7013.8344059245583</v>
      </c>
      <c r="F19" s="32">
        <f t="shared" si="1"/>
        <v>322.62561841106657</v>
      </c>
      <c r="G19" s="32">
        <v>0</v>
      </c>
      <c r="H19" s="32">
        <f t="shared" si="2"/>
        <v>251086.66032292868</v>
      </c>
    </row>
    <row r="20" spans="1:8" x14ac:dyDescent="0.2">
      <c r="A20" s="33">
        <f t="shared" si="3"/>
        <v>8</v>
      </c>
      <c r="B20" s="29">
        <f t="shared" si="6"/>
        <v>45017</v>
      </c>
      <c r="C20" s="34">
        <f t="shared" si="4"/>
        <v>251086.66032292868</v>
      </c>
      <c r="D20" s="34">
        <f t="shared" si="5"/>
        <v>7336.4600243356244</v>
      </c>
      <c r="E20" s="34">
        <f t="shared" si="0"/>
        <v>7022.6016989319633</v>
      </c>
      <c r="F20" s="34">
        <f t="shared" si="1"/>
        <v>313.85832540366084</v>
      </c>
      <c r="G20" s="34">
        <v>0</v>
      </c>
      <c r="H20" s="34">
        <f t="shared" si="2"/>
        <v>244064.05862399671</v>
      </c>
    </row>
    <row r="21" spans="1:8" x14ac:dyDescent="0.2">
      <c r="A21" s="30">
        <f t="shared" si="3"/>
        <v>9</v>
      </c>
      <c r="B21" s="28">
        <f t="shared" si="6"/>
        <v>45047</v>
      </c>
      <c r="C21" s="31">
        <f t="shared" si="4"/>
        <v>244064.05862399671</v>
      </c>
      <c r="D21" s="32">
        <f t="shared" si="5"/>
        <v>7336.4600243356244</v>
      </c>
      <c r="E21" s="32">
        <f t="shared" si="0"/>
        <v>7031.3799510556282</v>
      </c>
      <c r="F21" s="32">
        <f t="shared" si="1"/>
        <v>305.08007327999587</v>
      </c>
      <c r="G21" s="32">
        <v>0</v>
      </c>
      <c r="H21" s="32">
        <f t="shared" si="2"/>
        <v>237032.67867294108</v>
      </c>
    </row>
    <row r="22" spans="1:8" x14ac:dyDescent="0.2">
      <c r="A22" s="33">
        <f t="shared" si="3"/>
        <v>10</v>
      </c>
      <c r="B22" s="29">
        <f t="shared" si="6"/>
        <v>45078</v>
      </c>
      <c r="C22" s="34">
        <f t="shared" si="4"/>
        <v>237032.67867294108</v>
      </c>
      <c r="D22" s="34">
        <f t="shared" si="5"/>
        <v>7336.4600243356244</v>
      </c>
      <c r="E22" s="34">
        <f t="shared" si="0"/>
        <v>7040.1691759944479</v>
      </c>
      <c r="F22" s="34">
        <f t="shared" si="1"/>
        <v>296.29084834117634</v>
      </c>
      <c r="G22" s="34">
        <v>0</v>
      </c>
      <c r="H22" s="34">
        <f t="shared" si="2"/>
        <v>229992.50949694664</v>
      </c>
    </row>
    <row r="23" spans="1:8" x14ac:dyDescent="0.2">
      <c r="A23" s="30">
        <f t="shared" si="3"/>
        <v>11</v>
      </c>
      <c r="B23" s="28">
        <f t="shared" si="6"/>
        <v>45108</v>
      </c>
      <c r="C23" s="31">
        <f t="shared" si="4"/>
        <v>229992.50949694664</v>
      </c>
      <c r="D23" s="32">
        <f t="shared" si="5"/>
        <v>7336.4600243356244</v>
      </c>
      <c r="E23" s="32">
        <f t="shared" si="0"/>
        <v>7048.9693874644408</v>
      </c>
      <c r="F23" s="32">
        <f t="shared" si="1"/>
        <v>287.49063687118331</v>
      </c>
      <c r="G23" s="32">
        <v>0</v>
      </c>
      <c r="H23" s="32">
        <f t="shared" si="2"/>
        <v>222943.54010948222</v>
      </c>
    </row>
    <row r="24" spans="1:8" x14ac:dyDescent="0.2">
      <c r="A24" s="33">
        <f t="shared" si="3"/>
        <v>12</v>
      </c>
      <c r="B24" s="29">
        <f t="shared" si="6"/>
        <v>45139</v>
      </c>
      <c r="C24" s="34">
        <f t="shared" si="4"/>
        <v>222943.54010948222</v>
      </c>
      <c r="D24" s="34">
        <f t="shared" si="5"/>
        <v>7336.4600243356244</v>
      </c>
      <c r="E24" s="34">
        <f t="shared" si="0"/>
        <v>7057.7805991987716</v>
      </c>
      <c r="F24" s="34">
        <f t="shared" si="1"/>
        <v>278.67942513685279</v>
      </c>
      <c r="G24" s="34">
        <v>0</v>
      </c>
      <c r="H24" s="34">
        <f t="shared" si="2"/>
        <v>215885.75951028345</v>
      </c>
    </row>
    <row r="25" spans="1:8" x14ac:dyDescent="0.2">
      <c r="A25" s="30">
        <f t="shared" si="3"/>
        <v>13</v>
      </c>
      <c r="B25" s="28">
        <f t="shared" si="6"/>
        <v>45170</v>
      </c>
      <c r="C25" s="31">
        <f t="shared" si="4"/>
        <v>215885.75951028345</v>
      </c>
      <c r="D25" s="32">
        <f t="shared" si="5"/>
        <v>7336.4600243356244</v>
      </c>
      <c r="E25" s="32">
        <f t="shared" si="0"/>
        <v>7066.6028249477704</v>
      </c>
      <c r="F25" s="32">
        <f t="shared" si="1"/>
        <v>269.85719938785434</v>
      </c>
      <c r="G25" s="32">
        <v>0</v>
      </c>
      <c r="H25" s="32">
        <f t="shared" si="2"/>
        <v>208819.15668533568</v>
      </c>
    </row>
    <row r="26" spans="1:8" x14ac:dyDescent="0.2">
      <c r="A26" s="33">
        <f t="shared" si="3"/>
        <v>14</v>
      </c>
      <c r="B26" s="29">
        <f t="shared" si="6"/>
        <v>45200</v>
      </c>
      <c r="C26" s="34">
        <f t="shared" si="4"/>
        <v>208819.15668533568</v>
      </c>
      <c r="D26" s="34">
        <f t="shared" si="5"/>
        <v>7336.4600243356244</v>
      </c>
      <c r="E26" s="34">
        <f t="shared" si="0"/>
        <v>7075.4360784789551</v>
      </c>
      <c r="F26" s="34">
        <f t="shared" si="1"/>
        <v>261.02394585666963</v>
      </c>
      <c r="G26" s="34">
        <v>0</v>
      </c>
      <c r="H26" s="34">
        <f t="shared" si="2"/>
        <v>201743.72060685672</v>
      </c>
    </row>
    <row r="27" spans="1:8" x14ac:dyDescent="0.2">
      <c r="A27" s="30">
        <f t="shared" si="3"/>
        <v>15</v>
      </c>
      <c r="B27" s="28">
        <f t="shared" si="6"/>
        <v>45231</v>
      </c>
      <c r="C27" s="31">
        <f t="shared" si="4"/>
        <v>201743.72060685672</v>
      </c>
      <c r="D27" s="32">
        <f t="shared" si="5"/>
        <v>7336.4600243356244</v>
      </c>
      <c r="E27" s="32">
        <f t="shared" si="0"/>
        <v>7084.280373577054</v>
      </c>
      <c r="F27" s="32">
        <f t="shared" si="1"/>
        <v>252.17965075857092</v>
      </c>
      <c r="G27" s="32">
        <v>0</v>
      </c>
      <c r="H27" s="32">
        <f t="shared" si="2"/>
        <v>194659.44023327966</v>
      </c>
    </row>
    <row r="28" spans="1:8" x14ac:dyDescent="0.2">
      <c r="A28" s="33">
        <f t="shared" si="3"/>
        <v>16</v>
      </c>
      <c r="B28" s="29">
        <f t="shared" si="6"/>
        <v>45261</v>
      </c>
      <c r="C28" s="34">
        <f t="shared" si="4"/>
        <v>194659.44023327966</v>
      </c>
      <c r="D28" s="34">
        <f t="shared" si="5"/>
        <v>7336.4600243356244</v>
      </c>
      <c r="E28" s="34">
        <f t="shared" si="0"/>
        <v>7093.1357240440248</v>
      </c>
      <c r="F28" s="34">
        <f t="shared" si="1"/>
        <v>243.32430029159957</v>
      </c>
      <c r="G28" s="34">
        <v>0</v>
      </c>
      <c r="H28" s="34">
        <f t="shared" si="2"/>
        <v>187566.30450923563</v>
      </c>
    </row>
    <row r="29" spans="1:8" x14ac:dyDescent="0.2">
      <c r="A29" s="30">
        <f t="shared" si="3"/>
        <v>17</v>
      </c>
      <c r="B29" s="28">
        <f t="shared" si="6"/>
        <v>45292</v>
      </c>
      <c r="C29" s="31">
        <f t="shared" si="4"/>
        <v>187566.30450923563</v>
      </c>
      <c r="D29" s="32">
        <f t="shared" si="5"/>
        <v>7336.4600243356244</v>
      </c>
      <c r="E29" s="32">
        <f t="shared" si="0"/>
        <v>7102.0021436990801</v>
      </c>
      <c r="F29" s="32">
        <f t="shared" si="1"/>
        <v>234.45788063654456</v>
      </c>
      <c r="G29" s="32">
        <v>0</v>
      </c>
      <c r="H29" s="32">
        <f t="shared" si="2"/>
        <v>180464.30236553654</v>
      </c>
    </row>
    <row r="30" spans="1:8" x14ac:dyDescent="0.2">
      <c r="A30" s="33">
        <f t="shared" si="3"/>
        <v>18</v>
      </c>
      <c r="B30" s="29">
        <f t="shared" si="6"/>
        <v>45323</v>
      </c>
      <c r="C30" s="34">
        <f t="shared" si="4"/>
        <v>180464.30236553654</v>
      </c>
      <c r="D30" s="34">
        <f t="shared" si="5"/>
        <v>7336.4600243356244</v>
      </c>
      <c r="E30" s="34">
        <f t="shared" si="0"/>
        <v>7110.8796463787039</v>
      </c>
      <c r="F30" s="34">
        <f t="shared" si="1"/>
        <v>225.58037795692067</v>
      </c>
      <c r="G30" s="34">
        <v>0</v>
      </c>
      <c r="H30" s="34">
        <f t="shared" si="2"/>
        <v>173353.42271915782</v>
      </c>
    </row>
    <row r="31" spans="1:8" x14ac:dyDescent="0.2">
      <c r="A31" s="30">
        <f t="shared" si="3"/>
        <v>19</v>
      </c>
      <c r="B31" s="28">
        <f t="shared" si="6"/>
        <v>45352</v>
      </c>
      <c r="C31" s="31">
        <f t="shared" si="4"/>
        <v>173353.42271915782</v>
      </c>
      <c r="D31" s="32">
        <f t="shared" si="5"/>
        <v>7336.4600243356244</v>
      </c>
      <c r="E31" s="32">
        <f t="shared" si="0"/>
        <v>7119.768245936677</v>
      </c>
      <c r="F31" s="32">
        <f t="shared" si="1"/>
        <v>216.69177839894729</v>
      </c>
      <c r="G31" s="32">
        <v>0</v>
      </c>
      <c r="H31" s="32">
        <f t="shared" si="2"/>
        <v>166233.65447322116</v>
      </c>
    </row>
    <row r="32" spans="1:8" x14ac:dyDescent="0.2">
      <c r="A32" s="33">
        <f t="shared" si="3"/>
        <v>20</v>
      </c>
      <c r="B32" s="29">
        <f t="shared" si="6"/>
        <v>45383</v>
      </c>
      <c r="C32" s="34">
        <f t="shared" si="4"/>
        <v>166233.65447322116</v>
      </c>
      <c r="D32" s="34">
        <f t="shared" si="5"/>
        <v>7336.4600243356244</v>
      </c>
      <c r="E32" s="34">
        <f t="shared" si="0"/>
        <v>7128.6679562440977</v>
      </c>
      <c r="F32" s="34">
        <f t="shared" si="1"/>
        <v>207.79206809152646</v>
      </c>
      <c r="G32" s="34">
        <v>0</v>
      </c>
      <c r="H32" s="34">
        <f t="shared" si="2"/>
        <v>159104.98651697708</v>
      </c>
    </row>
    <row r="33" spans="1:8" x14ac:dyDescent="0.2">
      <c r="A33" s="30">
        <f t="shared" si="3"/>
        <v>21</v>
      </c>
      <c r="B33" s="28">
        <f t="shared" si="6"/>
        <v>45413</v>
      </c>
      <c r="C33" s="31">
        <f t="shared" si="4"/>
        <v>159104.98651697708</v>
      </c>
      <c r="D33" s="32">
        <f t="shared" si="5"/>
        <v>7336.4600243356244</v>
      </c>
      <c r="E33" s="32">
        <f t="shared" si="0"/>
        <v>7137.5787911894031</v>
      </c>
      <c r="F33" s="32">
        <f t="shared" si="1"/>
        <v>198.88123314622135</v>
      </c>
      <c r="G33" s="32">
        <v>0</v>
      </c>
      <c r="H33" s="32">
        <f t="shared" si="2"/>
        <v>151967.40772578766</v>
      </c>
    </row>
    <row r="34" spans="1:8" x14ac:dyDescent="0.2">
      <c r="A34" s="33">
        <f t="shared" si="3"/>
        <v>22</v>
      </c>
      <c r="B34" s="29">
        <f t="shared" si="6"/>
        <v>45444</v>
      </c>
      <c r="C34" s="34">
        <f t="shared" si="4"/>
        <v>151967.40772578766</v>
      </c>
      <c r="D34" s="34">
        <f t="shared" si="5"/>
        <v>7336.4600243356244</v>
      </c>
      <c r="E34" s="34">
        <f t="shared" si="0"/>
        <v>7146.5007646783897</v>
      </c>
      <c r="F34" s="34">
        <f t="shared" si="1"/>
        <v>189.95925965723458</v>
      </c>
      <c r="G34" s="34">
        <v>0</v>
      </c>
      <c r="H34" s="34">
        <f t="shared" si="2"/>
        <v>144820.90696110929</v>
      </c>
    </row>
    <row r="35" spans="1:8" x14ac:dyDescent="0.2">
      <c r="A35" s="30">
        <f t="shared" si="3"/>
        <v>23</v>
      </c>
      <c r="B35" s="28">
        <f t="shared" si="6"/>
        <v>45474</v>
      </c>
      <c r="C35" s="31">
        <f t="shared" si="4"/>
        <v>144820.90696110929</v>
      </c>
      <c r="D35" s="32">
        <f t="shared" si="5"/>
        <v>7336.4600243356244</v>
      </c>
      <c r="E35" s="32">
        <f t="shared" si="0"/>
        <v>7155.4338906342382</v>
      </c>
      <c r="F35" s="32">
        <f t="shared" si="1"/>
        <v>181.02613370138661</v>
      </c>
      <c r="G35" s="32">
        <v>0</v>
      </c>
      <c r="H35" s="32">
        <f t="shared" si="2"/>
        <v>137665.47307047504</v>
      </c>
    </row>
    <row r="36" spans="1:8" x14ac:dyDescent="0.2">
      <c r="A36" s="33">
        <f t="shared" si="3"/>
        <v>24</v>
      </c>
      <c r="B36" s="29">
        <f t="shared" si="6"/>
        <v>45505</v>
      </c>
      <c r="C36" s="34">
        <f t="shared" si="4"/>
        <v>137665.47307047504</v>
      </c>
      <c r="D36" s="34">
        <f t="shared" si="5"/>
        <v>7336.4600243356244</v>
      </c>
      <c r="E36" s="34">
        <f t="shared" si="0"/>
        <v>7164.3781829975305</v>
      </c>
      <c r="F36" s="34">
        <f t="shared" si="1"/>
        <v>172.0818413380938</v>
      </c>
      <c r="G36" s="34">
        <v>0</v>
      </c>
      <c r="H36" s="34">
        <f t="shared" si="2"/>
        <v>130501.09488747751</v>
      </c>
    </row>
    <row r="37" spans="1:8" x14ac:dyDescent="0.2">
      <c r="A37" s="30">
        <f t="shared" si="3"/>
        <v>25</v>
      </c>
      <c r="B37" s="28">
        <f t="shared" si="6"/>
        <v>45536</v>
      </c>
      <c r="C37" s="31">
        <f t="shared" si="4"/>
        <v>130501.09488747751</v>
      </c>
      <c r="D37" s="32">
        <f t="shared" si="5"/>
        <v>7336.4600243356244</v>
      </c>
      <c r="E37" s="32">
        <f t="shared" si="0"/>
        <v>7173.3336557262774</v>
      </c>
      <c r="F37" s="32">
        <f t="shared" si="1"/>
        <v>163.12636860934688</v>
      </c>
      <c r="G37" s="32">
        <v>0</v>
      </c>
      <c r="H37" s="32">
        <f t="shared" si="2"/>
        <v>123327.76123175122</v>
      </c>
    </row>
    <row r="38" spans="1:8" x14ac:dyDescent="0.2">
      <c r="A38" s="33">
        <f t="shared" si="3"/>
        <v>26</v>
      </c>
      <c r="B38" s="29">
        <f t="shared" si="6"/>
        <v>45566</v>
      </c>
      <c r="C38" s="34">
        <f t="shared" si="4"/>
        <v>123327.76123175122</v>
      </c>
      <c r="D38" s="34">
        <f t="shared" si="5"/>
        <v>7336.4600243356244</v>
      </c>
      <c r="E38" s="34">
        <f t="shared" si="0"/>
        <v>7182.3003227959352</v>
      </c>
      <c r="F38" s="34">
        <f t="shared" si="1"/>
        <v>154.15970153968902</v>
      </c>
      <c r="G38" s="34">
        <v>0</v>
      </c>
      <c r="H38" s="34">
        <f t="shared" si="2"/>
        <v>116145.46090895528</v>
      </c>
    </row>
    <row r="39" spans="1:8" x14ac:dyDescent="0.2">
      <c r="A39" s="30">
        <f t="shared" si="3"/>
        <v>27</v>
      </c>
      <c r="B39" s="28">
        <f t="shared" si="6"/>
        <v>45597</v>
      </c>
      <c r="C39" s="31">
        <f t="shared" si="4"/>
        <v>116145.46090895528</v>
      </c>
      <c r="D39" s="32">
        <f t="shared" si="5"/>
        <v>7336.4600243356244</v>
      </c>
      <c r="E39" s="32">
        <f t="shared" si="0"/>
        <v>7191.2781981994303</v>
      </c>
      <c r="F39" s="32">
        <f t="shared" si="1"/>
        <v>145.1818261361941</v>
      </c>
      <c r="G39" s="32">
        <v>0</v>
      </c>
      <c r="H39" s="32">
        <f t="shared" si="2"/>
        <v>108954.18271075585</v>
      </c>
    </row>
    <row r="40" spans="1:8" x14ac:dyDescent="0.2">
      <c r="A40" s="33">
        <f t="shared" si="3"/>
        <v>28</v>
      </c>
      <c r="B40" s="29">
        <f t="shared" si="6"/>
        <v>45627</v>
      </c>
      <c r="C40" s="34">
        <f t="shared" si="4"/>
        <v>108954.18271075585</v>
      </c>
      <c r="D40" s="34">
        <f t="shared" si="5"/>
        <v>7336.4600243356244</v>
      </c>
      <c r="E40" s="34">
        <f t="shared" si="0"/>
        <v>7200.2672959471793</v>
      </c>
      <c r="F40" s="34">
        <f t="shared" si="1"/>
        <v>136.19272838844481</v>
      </c>
      <c r="G40" s="34">
        <v>0</v>
      </c>
      <c r="H40" s="34">
        <f t="shared" si="2"/>
        <v>101753.91541480867</v>
      </c>
    </row>
    <row r="41" spans="1:8" x14ac:dyDescent="0.2">
      <c r="A41" s="30">
        <f t="shared" si="3"/>
        <v>29</v>
      </c>
      <c r="B41" s="28">
        <f t="shared" si="6"/>
        <v>45658</v>
      </c>
      <c r="C41" s="31">
        <f t="shared" si="4"/>
        <v>101753.91541480867</v>
      </c>
      <c r="D41" s="32">
        <f t="shared" si="5"/>
        <v>7336.4600243356244</v>
      </c>
      <c r="E41" s="32">
        <f t="shared" si="0"/>
        <v>7209.2676300671137</v>
      </c>
      <c r="F41" s="32">
        <f t="shared" si="1"/>
        <v>127.19239426851084</v>
      </c>
      <c r="G41" s="32">
        <v>0</v>
      </c>
      <c r="H41" s="32">
        <f t="shared" si="2"/>
        <v>94544.647784741552</v>
      </c>
    </row>
    <row r="42" spans="1:8" x14ac:dyDescent="0.2">
      <c r="A42" s="33">
        <f t="shared" si="3"/>
        <v>30</v>
      </c>
      <c r="B42" s="29">
        <f t="shared" si="6"/>
        <v>45689</v>
      </c>
      <c r="C42" s="34">
        <f t="shared" si="4"/>
        <v>94544.647784741552</v>
      </c>
      <c r="D42" s="34">
        <f t="shared" si="5"/>
        <v>7336.4600243356244</v>
      </c>
      <c r="E42" s="34">
        <f t="shared" si="0"/>
        <v>7218.2792146046977</v>
      </c>
      <c r="F42" s="34">
        <f t="shared" si="1"/>
        <v>118.18080973092694</v>
      </c>
      <c r="G42" s="34">
        <v>0</v>
      </c>
      <c r="H42" s="34">
        <f t="shared" si="2"/>
        <v>87326.368570136852</v>
      </c>
    </row>
    <row r="43" spans="1:8" x14ac:dyDescent="0.2">
      <c r="A43" s="30">
        <f>+A42+1</f>
        <v>31</v>
      </c>
      <c r="B43" s="28">
        <f t="shared" si="6"/>
        <v>45717</v>
      </c>
      <c r="C43" s="31">
        <f t="shared" si="4"/>
        <v>87326.368570136852</v>
      </c>
      <c r="D43" s="32">
        <f t="shared" si="5"/>
        <v>7336.4600243356244</v>
      </c>
      <c r="E43" s="32">
        <f t="shared" si="0"/>
        <v>7227.302063622953</v>
      </c>
      <c r="F43" s="32">
        <f t="shared" si="1"/>
        <v>109.15796071267107</v>
      </c>
      <c r="G43" s="32">
        <v>0</v>
      </c>
      <c r="H43" s="32">
        <f t="shared" si="2"/>
        <v>80099.066506513904</v>
      </c>
    </row>
    <row r="44" spans="1:8" x14ac:dyDescent="0.2">
      <c r="A44" s="33">
        <f t="shared" si="3"/>
        <v>32</v>
      </c>
      <c r="B44" s="29">
        <f t="shared" si="6"/>
        <v>45748</v>
      </c>
      <c r="C44" s="34">
        <f t="shared" si="4"/>
        <v>80099.066506513904</v>
      </c>
      <c r="D44" s="34">
        <f t="shared" si="5"/>
        <v>7336.4600243356244</v>
      </c>
      <c r="E44" s="34">
        <f t="shared" si="0"/>
        <v>7236.336191202482</v>
      </c>
      <c r="F44" s="34">
        <f t="shared" si="1"/>
        <v>100.12383313314238</v>
      </c>
      <c r="G44" s="34">
        <v>0</v>
      </c>
      <c r="H44" s="34">
        <f t="shared" si="2"/>
        <v>72862.730315311419</v>
      </c>
    </row>
    <row r="45" spans="1:8" x14ac:dyDescent="0.2">
      <c r="A45" s="30">
        <f t="shared" si="3"/>
        <v>33</v>
      </c>
      <c r="B45" s="28">
        <f t="shared" si="6"/>
        <v>45778</v>
      </c>
      <c r="C45" s="31">
        <f t="shared" si="4"/>
        <v>72862.730315311419</v>
      </c>
      <c r="D45" s="32">
        <f t="shared" si="5"/>
        <v>7336.4600243356244</v>
      </c>
      <c r="E45" s="32">
        <f t="shared" si="0"/>
        <v>7245.3816114414849</v>
      </c>
      <c r="F45" s="32">
        <f t="shared" si="1"/>
        <v>91.078412894139277</v>
      </c>
      <c r="G45" s="32">
        <v>0</v>
      </c>
      <c r="H45" s="32">
        <f t="shared" si="2"/>
        <v>65617.348703869939</v>
      </c>
    </row>
    <row r="46" spans="1:8" x14ac:dyDescent="0.2">
      <c r="A46" s="33">
        <f t="shared" si="3"/>
        <v>34</v>
      </c>
      <c r="B46" s="29">
        <f t="shared" si="6"/>
        <v>45809</v>
      </c>
      <c r="C46" s="34">
        <f t="shared" si="4"/>
        <v>65617.348703869939</v>
      </c>
      <c r="D46" s="34">
        <f t="shared" si="5"/>
        <v>7336.4600243356244</v>
      </c>
      <c r="E46" s="34">
        <f t="shared" si="0"/>
        <v>7254.4383384557868</v>
      </c>
      <c r="F46" s="34">
        <f t="shared" si="1"/>
        <v>82.02168587983742</v>
      </c>
      <c r="G46" s="34">
        <v>0</v>
      </c>
      <c r="H46" s="34">
        <f t="shared" si="2"/>
        <v>58362.910365414151</v>
      </c>
    </row>
    <row r="47" spans="1:8" x14ac:dyDescent="0.2">
      <c r="A47" s="30">
        <f t="shared" si="3"/>
        <v>35</v>
      </c>
      <c r="B47" s="28">
        <f t="shared" si="6"/>
        <v>45839</v>
      </c>
      <c r="C47" s="31">
        <f t="shared" si="4"/>
        <v>58362.910365414151</v>
      </c>
      <c r="D47" s="32">
        <f t="shared" si="5"/>
        <v>7336.4600243356244</v>
      </c>
      <c r="E47" s="32">
        <f t="shared" si="0"/>
        <v>7263.5063863788564</v>
      </c>
      <c r="F47" s="32">
        <f t="shared" si="1"/>
        <v>72.953637956767693</v>
      </c>
      <c r="G47" s="32">
        <v>0</v>
      </c>
      <c r="H47" s="32">
        <f t="shared" si="2"/>
        <v>51099.403979035298</v>
      </c>
    </row>
    <row r="48" spans="1:8" x14ac:dyDescent="0.2">
      <c r="A48" s="33">
        <f t="shared" si="3"/>
        <v>36</v>
      </c>
      <c r="B48" s="29">
        <f t="shared" si="6"/>
        <v>45870</v>
      </c>
      <c r="C48" s="34">
        <f t="shared" si="4"/>
        <v>51099.403979035298</v>
      </c>
      <c r="D48" s="34">
        <f t="shared" si="5"/>
        <v>7336.4600243356244</v>
      </c>
      <c r="E48" s="34">
        <f t="shared" si="0"/>
        <v>7272.58576936183</v>
      </c>
      <c r="F48" s="34">
        <f t="shared" si="1"/>
        <v>63.874254973794123</v>
      </c>
      <c r="G48" s="34">
        <v>0</v>
      </c>
      <c r="H48" s="34">
        <f t="shared" si="2"/>
        <v>43826.818209673467</v>
      </c>
    </row>
    <row r="49" spans="1:8" x14ac:dyDescent="0.2">
      <c r="A49" s="30">
        <f t="shared" si="3"/>
        <v>37</v>
      </c>
      <c r="B49" s="28">
        <f t="shared" si="6"/>
        <v>45901</v>
      </c>
      <c r="C49" s="31">
        <f t="shared" si="4"/>
        <v>43826.818209673467</v>
      </c>
      <c r="D49" s="32">
        <f t="shared" si="5"/>
        <v>7336.4600243356244</v>
      </c>
      <c r="E49" s="32">
        <f t="shared" si="0"/>
        <v>7281.6765015735327</v>
      </c>
      <c r="F49" s="32">
        <f t="shared" si="1"/>
        <v>54.783522762091835</v>
      </c>
      <c r="G49" s="32">
        <v>0</v>
      </c>
      <c r="H49" s="32">
        <f t="shared" si="2"/>
        <v>36545.141708099938</v>
      </c>
    </row>
    <row r="50" spans="1:8" x14ac:dyDescent="0.2">
      <c r="A50" s="33">
        <f>+A49+1</f>
        <v>38</v>
      </c>
      <c r="B50" s="29">
        <f t="shared" si="6"/>
        <v>45931</v>
      </c>
      <c r="C50" s="34">
        <f t="shared" si="4"/>
        <v>36545.141708099938</v>
      </c>
      <c r="D50" s="34">
        <f t="shared" si="5"/>
        <v>7336.4600243356244</v>
      </c>
      <c r="E50" s="34">
        <f t="shared" si="0"/>
        <v>7290.7785972004995</v>
      </c>
      <c r="F50" s="34">
        <f t="shared" si="1"/>
        <v>45.68142713512492</v>
      </c>
      <c r="G50" s="34">
        <v>0</v>
      </c>
      <c r="H50" s="34">
        <f t="shared" si="2"/>
        <v>29254.363110899438</v>
      </c>
    </row>
    <row r="51" spans="1:8" x14ac:dyDescent="0.2">
      <c r="A51" s="30">
        <f t="shared" si="3"/>
        <v>39</v>
      </c>
      <c r="B51" s="28">
        <f t="shared" si="6"/>
        <v>45962</v>
      </c>
      <c r="C51" s="31">
        <f t="shared" si="4"/>
        <v>29254.363110899438</v>
      </c>
      <c r="D51" s="32">
        <f t="shared" si="5"/>
        <v>7336.4600243356244</v>
      </c>
      <c r="E51" s="32">
        <f t="shared" si="0"/>
        <v>7299.8920704470002</v>
      </c>
      <c r="F51" s="32">
        <f t="shared" si="1"/>
        <v>36.567953888624295</v>
      </c>
      <c r="G51" s="32">
        <v>0</v>
      </c>
      <c r="H51" s="32">
        <f t="shared" si="2"/>
        <v>21954.471040452438</v>
      </c>
    </row>
    <row r="52" spans="1:8" x14ac:dyDescent="0.2">
      <c r="A52" s="33">
        <f t="shared" si="3"/>
        <v>40</v>
      </c>
      <c r="B52" s="29">
        <f t="shared" si="6"/>
        <v>45992</v>
      </c>
      <c r="C52" s="34">
        <f t="shared" si="4"/>
        <v>21954.471040452438</v>
      </c>
      <c r="D52" s="34">
        <f t="shared" si="5"/>
        <v>7336.4600243356244</v>
      </c>
      <c r="E52" s="34">
        <f t="shared" si="0"/>
        <v>7309.016935535059</v>
      </c>
      <c r="F52" s="34">
        <f t="shared" si="1"/>
        <v>27.443088800565548</v>
      </c>
      <c r="G52" s="34">
        <v>0</v>
      </c>
      <c r="H52" s="34">
        <f t="shared" si="2"/>
        <v>14645.454104917379</v>
      </c>
    </row>
    <row r="53" spans="1:8" x14ac:dyDescent="0.2">
      <c r="A53" s="30">
        <f>+A52+1</f>
        <v>41</v>
      </c>
      <c r="B53" s="28">
        <f t="shared" si="6"/>
        <v>46023</v>
      </c>
      <c r="C53" s="31">
        <f t="shared" si="4"/>
        <v>14645.454104917379</v>
      </c>
      <c r="D53" s="32">
        <f t="shared" si="5"/>
        <v>7336.4600243356244</v>
      </c>
      <c r="E53" s="32">
        <f t="shared" si="0"/>
        <v>7318.1532067044773</v>
      </c>
      <c r="F53" s="32">
        <f t="shared" si="1"/>
        <v>18.306817631146725</v>
      </c>
      <c r="G53" s="32">
        <v>0</v>
      </c>
      <c r="H53" s="32">
        <f t="shared" si="2"/>
        <v>7327.3008982129013</v>
      </c>
    </row>
    <row r="54" spans="1:8" x14ac:dyDescent="0.2">
      <c r="A54" s="33">
        <f t="shared" si="3"/>
        <v>42</v>
      </c>
      <c r="B54" s="29">
        <f t="shared" si="6"/>
        <v>46054</v>
      </c>
      <c r="C54" s="34">
        <f t="shared" si="4"/>
        <v>7327.3008982129013</v>
      </c>
      <c r="D54" s="34">
        <f t="shared" si="5"/>
        <v>7336.4600243356244</v>
      </c>
      <c r="E54" s="34">
        <f t="shared" si="0"/>
        <v>7327.3008982128586</v>
      </c>
      <c r="F54" s="34">
        <f t="shared" si="1"/>
        <v>9.1591261227661267</v>
      </c>
      <c r="G54" s="34">
        <v>0</v>
      </c>
      <c r="H54" s="34">
        <f t="shared" si="2"/>
        <v>4.2746250983327627E-11</v>
      </c>
    </row>
  </sheetData>
  <mergeCells count="17">
    <mergeCell ref="A4:C4"/>
    <mergeCell ref="D4:G4"/>
    <mergeCell ref="A5:B5"/>
    <mergeCell ref="C5:D5"/>
    <mergeCell ref="G10:H10"/>
    <mergeCell ref="A1:H3"/>
    <mergeCell ref="A7:B7"/>
    <mergeCell ref="A6:B6"/>
    <mergeCell ref="A8:B8"/>
    <mergeCell ref="G5:H5"/>
    <mergeCell ref="G6:H6"/>
    <mergeCell ref="G7:H7"/>
    <mergeCell ref="G8:H8"/>
    <mergeCell ref="G9:H9"/>
    <mergeCell ref="A9:B9"/>
    <mergeCell ref="A10:B10"/>
    <mergeCell ref="C10:D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Table 1</vt:lpstr>
      <vt:lpstr>Hypothekendarlehen</vt:lpstr>
      <vt:lpstr>Ballon Payment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60afac83890b40d88406cf5b7fd877fe4a96ebe98dde87b0152be44c62e74a3e.xlsx</dc:title>
  <dc:creator>Work1</dc:creator>
  <cp:lastModifiedBy>Andres VC</cp:lastModifiedBy>
  <dcterms:created xsi:type="dcterms:W3CDTF">2022-03-10T03:44:09Z</dcterms:created>
  <dcterms:modified xsi:type="dcterms:W3CDTF">2025-10-04T17:38:09Z</dcterms:modified>
</cp:coreProperties>
</file>